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lyssaFink\Phius Dropbox\PHIUS Shared\Certification\Project Certification\01_Calculators_Protocol\01_Aux Energy\"/>
    </mc:Choice>
  </mc:AlternateContent>
  <xr:revisionPtr revIDLastSave="0" documentId="13_ncr:1_{3B645065-5E89-491E-945E-829E0CF91F1C}" xr6:coauthVersionLast="47" xr6:coauthVersionMax="47" xr10:uidLastSave="{00000000-0000-0000-0000-000000000000}"/>
  <bookViews>
    <workbookView xWindow="28680" yWindow="1620" windowWidth="29040" windowHeight="15720" tabRatio="767" xr2:uid="{7223C920-887E-4520-986E-2638436D7835}"/>
  </bookViews>
  <sheets>
    <sheet name="Instructions" sheetId="18" r:id="rId1"/>
    <sheet name="TRF &amp; Aux Estimator" sheetId="3" r:id="rId2"/>
    <sheet name="Monthly Aux Energy Calculation" sheetId="14" state="hidden" r:id="rId3"/>
    <sheet name="Custom Climate Data" sheetId="7" r:id="rId4"/>
    <sheet name="Update Tracker" sheetId="17" r:id="rId5"/>
    <sheet name="Phius Monthly Climate Data" sheetId="4" state="hidden" r:id="rId6"/>
  </sheets>
  <externalReferences>
    <externalReference r:id="rId7"/>
    <externalReference r:id="rId8"/>
    <externalReference r:id="rId9"/>
    <externalReference r:id="rId10"/>
    <externalReference r:id="rId11"/>
    <externalReference r:id="rId12"/>
    <externalReference r:id="rId13"/>
  </externalReferences>
  <definedNames>
    <definedName name="_R1" localSheetId="1">'[1]Fastener Correction'!#REF!</definedName>
    <definedName name="_R1">'[2]Fastener Correction'!#REF!</definedName>
    <definedName name="Af" localSheetId="1">'[3]Fastener Correction'!#REF!</definedName>
    <definedName name="Af">'[2]Fastener Correction'!#REF!</definedName>
    <definedName name="Ar">'[4]Fastener Correction'!#REF!</definedName>
    <definedName name="d0" localSheetId="1">'[3]Fastener Correction'!#REF!</definedName>
    <definedName name="d0">'[2]Fastener Correction'!#REF!</definedName>
    <definedName name="d1_" localSheetId="1">'[3]Fastener Correction'!#REF!</definedName>
    <definedName name="d1_">'[2]Fastener Correction'!#REF!</definedName>
    <definedName name="ef" localSheetId="1">'[5]Fastener Correction'!#REF!</definedName>
    <definedName name="ef">'[2]Fastener Correction'!#REF!</definedName>
    <definedName name="Fensterdaten" localSheetId="1">#REF!</definedName>
    <definedName name="Fensterdaten">#REF!</definedName>
    <definedName name="lmf" localSheetId="1">'[3]Fastener Correction'!#REF!</definedName>
    <definedName name="lmf">'[2]Fastener Correction'!#REF!</definedName>
    <definedName name="NameDrop" localSheetId="1">'[1]Common Areas (MF)'!#REF!:INDEX('[1]Common Areas (MF)'!#REF!,MAX('[1]Common Areas (MF)'!#REF!),1)</definedName>
    <definedName name="NameDrop">'[2]Common Areas (MF)'!#REF!:INDEX('[2]Common Areas (MF)'!#REF!,MAX('[2]Common Areas (MF)'!#REF!),1)</definedName>
    <definedName name="nf" localSheetId="1">'[1]Fastener Correction'!#REF!</definedName>
    <definedName name="nf">'[2]Fastener Correction'!#REF!</definedName>
    <definedName name="re" localSheetId="1">'[4]Fastener Correction'!#REF!</definedName>
    <definedName name="re">'[4]Fastener Correction'!#REF!</definedName>
    <definedName name="Rooms">[2]!Room_Type[Room Type]</definedName>
    <definedName name="RTh" localSheetId="1">'[1]Fastener Correction'!#REF!</definedName>
    <definedName name="RTh">'[2]Fastener Correction'!#REF!</definedName>
    <definedName name="solver_adj" hidden="1">'[6]Summer SI'!$K$151:$K$152</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'[6]Summer SI'!$M$151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2</definedName>
    <definedName name="solver_val" hidden="1">0</definedName>
    <definedName name="Z_11660EA0_834D_4736_B93B_F44BEA6FF964_.wvu.PrintArea" hidden="1">'[6]Compact SI'!$A$83:$G$103</definedName>
    <definedName name="Z_11660EA0_834D_4736_B93B_F44BEA6FF964_.wvu.Rows" localSheetId="1" hidden="1">'[7]Compact SI'!#REF!</definedName>
    <definedName name="Z_11660EA0_834D_4736_B93B_F44BEA6FF964_.wvu.Rows" hidden="1">'[7]Compact SI'!#REF!</definedName>
    <definedName name="Z_33DA5C44_9B06_11DB_96B4_00E01850B65A_.wvu.Cols" hidden="1">'[6]U-List SI'!$AQ:$AV</definedName>
    <definedName name="Z_33DA5C44_9B06_11DB_96B4_00E01850B65A_.wvu.PrintArea" hidden="1">'[7]WinType SI'!$A$2:$P$18,'[7]WinType SI'!$A$76:$I$92</definedName>
    <definedName name="Z_33DA5C44_9B06_11DB_96B4_00E01850B65A_.wvu.PrintTitles" hidden="1">'[6]WinType SI'!$1:$1</definedName>
    <definedName name="Z_33DA5C44_9B06_11DB_96B4_00E01850B65A_.wvu.Rows" hidden="1">'[6]SolarDHW SI'!$18:$18</definedName>
    <definedName name="Z_F915C42F_B875_438F_A5F9_8AB3862536D5_.wvu.PrintArea" hidden="1">'[6]Compact SI'!$R$27:$AF$53</definedName>
    <definedName name="Z_F915C42F_B875_438F_A5F9_8AB3862536D5_.wvu.Rows" hidden="1">'[7]Compact SI'!$18:$19,'[7]Compact SI'!$28:$29,'[7]Compact SI'!$31:$33,'[7]Compact SI'!$38:$38,'[7]Compact SI'!$41:$43,'[7]Compact SI'!$46:$48,'[7]Compact SI'!$51:$51,'[7]Compact SI'!$53:$55,'[7]Compact SI'!$57:$70,'[7]Compact SI'!$83:$134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8" l="1"/>
  <c r="B8" i="14"/>
  <c r="B3" i="14"/>
  <c r="B2" i="14"/>
  <c r="B1" i="14"/>
  <c r="S27" i="14"/>
  <c r="H27" i="14"/>
  <c r="I27" i="14"/>
  <c r="J27" i="14"/>
  <c r="K27" i="14"/>
  <c r="L27" i="14"/>
  <c r="M27" i="14"/>
  <c r="N27" i="14"/>
  <c r="O27" i="14"/>
  <c r="P27" i="14"/>
  <c r="Q27" i="14"/>
  <c r="R27" i="14"/>
  <c r="G27" i="14"/>
  <c r="B12" i="14"/>
  <c r="B13" i="14"/>
  <c r="K26" i="3"/>
  <c r="K27" i="3"/>
  <c r="K28" i="3"/>
  <c r="K29" i="3"/>
  <c r="K30" i="3"/>
  <c r="K23" i="3"/>
  <c r="K24" i="3"/>
  <c r="K25" i="3"/>
  <c r="D8" i="3"/>
  <c r="G6" i="3"/>
  <c r="E7" i="14"/>
  <c r="B6" i="14"/>
  <c r="B9" i="14"/>
  <c r="B11" i="14"/>
  <c r="B10" i="14"/>
  <c r="B7" i="14"/>
  <c r="B10" i="3"/>
  <c r="B9" i="3"/>
  <c r="B38" i="14"/>
  <c r="B37" i="14"/>
  <c r="B43" i="14"/>
  <c r="B5" i="14"/>
  <c r="A47" i="14"/>
  <c r="F39" i="14"/>
  <c r="B4" i="14" l="1"/>
  <c r="B8" i="3"/>
  <c r="K16" i="3"/>
  <c r="K17" i="3"/>
  <c r="K18" i="3"/>
  <c r="K19" i="3"/>
  <c r="K20" i="3"/>
  <c r="K21" i="3"/>
  <c r="K22" i="3"/>
  <c r="K15" i="3"/>
  <c r="I22" i="14" l="1"/>
  <c r="I23" i="14" s="1"/>
  <c r="I24" i="14" s="1"/>
  <c r="W7" i="14"/>
  <c r="S19" i="14"/>
  <c r="R3" i="14"/>
  <c r="R28" i="14" s="1"/>
  <c r="Q3" i="14"/>
  <c r="Q28" i="14" s="1"/>
  <c r="P3" i="14"/>
  <c r="P28" i="14" s="1"/>
  <c r="O3" i="14"/>
  <c r="O28" i="14" s="1"/>
  <c r="N3" i="14"/>
  <c r="N28" i="14" s="1"/>
  <c r="M3" i="14"/>
  <c r="M28" i="14" s="1"/>
  <c r="L3" i="14"/>
  <c r="L28" i="14" s="1"/>
  <c r="K3" i="14"/>
  <c r="K28" i="14" s="1"/>
  <c r="J3" i="14"/>
  <c r="J28" i="14" s="1"/>
  <c r="I3" i="14"/>
  <c r="I28" i="14" s="1"/>
  <c r="H3" i="14"/>
  <c r="H28" i="14" s="1"/>
  <c r="G3" i="14"/>
  <c r="G28" i="14" l="1"/>
  <c r="A41" i="14" a="1"/>
  <c r="R22" i="14"/>
  <c r="R23" i="14" s="1"/>
  <c r="R24" i="14" s="1"/>
  <c r="G22" i="14"/>
  <c r="G23" i="14" s="1"/>
  <c r="G24" i="14" s="1"/>
  <c r="H22" i="14"/>
  <c r="H23" i="14" s="1"/>
  <c r="H24" i="14" s="1"/>
  <c r="L22" i="14"/>
  <c r="L23" i="14" s="1"/>
  <c r="L24" i="14" s="1"/>
  <c r="P22" i="14"/>
  <c r="P23" i="14" s="1"/>
  <c r="P24" i="14" s="1"/>
  <c r="Q22" i="14"/>
  <c r="Q23" i="14" s="1"/>
  <c r="Q24" i="14" s="1"/>
  <c r="O22" i="14"/>
  <c r="O23" i="14" s="1"/>
  <c r="O24" i="14" s="1"/>
  <c r="N22" i="14"/>
  <c r="N23" i="14" s="1"/>
  <c r="N24" i="14" s="1"/>
  <c r="M22" i="14"/>
  <c r="M23" i="14" s="1"/>
  <c r="M24" i="14" s="1"/>
  <c r="K22" i="14"/>
  <c r="K23" i="14" s="1"/>
  <c r="K24" i="14" s="1"/>
  <c r="J22" i="14"/>
  <c r="J23" i="14" s="1"/>
  <c r="J24" i="14" s="1"/>
  <c r="B15" i="14"/>
  <c r="B16" i="14" s="1"/>
  <c r="S22" i="14" l="1"/>
  <c r="S23" i="14" s="1"/>
  <c r="K6" i="3" l="1"/>
  <c r="M41" i="3" l="1"/>
  <c r="R5" i="14" s="1"/>
  <c r="L41" i="3"/>
  <c r="Q5" i="14" s="1"/>
  <c r="K41" i="3"/>
  <c r="P5" i="14" s="1"/>
  <c r="J41" i="3"/>
  <c r="O5" i="14" s="1"/>
  <c r="I41" i="3"/>
  <c r="N5" i="14" s="1"/>
  <c r="H41" i="3"/>
  <c r="M5" i="14" s="1"/>
  <c r="G41" i="3"/>
  <c r="L5" i="14" s="1"/>
  <c r="F41" i="3"/>
  <c r="K5" i="14" s="1"/>
  <c r="E41" i="3"/>
  <c r="J5" i="14" s="1"/>
  <c r="D41" i="3"/>
  <c r="I5" i="14" s="1"/>
  <c r="C41" i="3"/>
  <c r="H5" i="14" s="1"/>
  <c r="B41" i="3"/>
  <c r="G5" i="14" l="1"/>
  <c r="G15" i="14" s="1"/>
  <c r="C34" i="3"/>
  <c r="O15" i="14"/>
  <c r="O8" i="14"/>
  <c r="O17" i="14"/>
  <c r="O18" i="14" s="1"/>
  <c r="O11" i="14"/>
  <c r="P17" i="14"/>
  <c r="P18" i="14" s="1"/>
  <c r="P11" i="14"/>
  <c r="P15" i="14"/>
  <c r="P8" i="14"/>
  <c r="Q17" i="14"/>
  <c r="Q18" i="14" s="1"/>
  <c r="Q11" i="14"/>
  <c r="Q15" i="14"/>
  <c r="Q8" i="14"/>
  <c r="R17" i="14"/>
  <c r="R18" i="14" s="1"/>
  <c r="R15" i="14"/>
  <c r="R11" i="14"/>
  <c r="R8" i="14"/>
  <c r="G17" i="14"/>
  <c r="G18" i="14" s="1"/>
  <c r="H17" i="14"/>
  <c r="H18" i="14" s="1"/>
  <c r="H11" i="14"/>
  <c r="H15" i="14"/>
  <c r="H8" i="14"/>
  <c r="I17" i="14"/>
  <c r="I18" i="14" s="1"/>
  <c r="I15" i="14"/>
  <c r="I11" i="14"/>
  <c r="I8" i="14"/>
  <c r="J17" i="14"/>
  <c r="J18" i="14" s="1"/>
  <c r="J15" i="14"/>
  <c r="J11" i="14"/>
  <c r="J8" i="14"/>
  <c r="K17" i="14"/>
  <c r="K18" i="14" s="1"/>
  <c r="K15" i="14"/>
  <c r="K8" i="14"/>
  <c r="K11" i="14"/>
  <c r="L15" i="14"/>
  <c r="L8" i="14"/>
  <c r="L17" i="14"/>
  <c r="L18" i="14" s="1"/>
  <c r="L11" i="14"/>
  <c r="M8" i="14"/>
  <c r="M11" i="14"/>
  <c r="M15" i="14"/>
  <c r="M17" i="14"/>
  <c r="M18" i="14" s="1"/>
  <c r="N15" i="14"/>
  <c r="N17" i="14"/>
  <c r="N18" i="14" s="1"/>
  <c r="N8" i="14"/>
  <c r="N11" i="1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A4" i="4"/>
  <c r="B56" i="4" s="1"/>
  <c r="AF4" i="4" a="1"/>
  <c r="AF2" i="4" s="1"/>
  <c r="AG4" i="4" a="1"/>
  <c r="AG2" i="4" s="1"/>
  <c r="AH4" i="4" a="1"/>
  <c r="AH2" i="4" s="1"/>
  <c r="AI4" i="4" a="1"/>
  <c r="AI2" i="4" s="1"/>
  <c r="AJ4" i="4" a="1"/>
  <c r="AJ2" i="4" s="1"/>
  <c r="AK4" i="4" a="1"/>
  <c r="AK2" i="4" s="1"/>
  <c r="AL4" i="4" a="1"/>
  <c r="AL2" i="4" s="1"/>
  <c r="AM4" i="4" a="1"/>
  <c r="AM2" i="4" s="1"/>
  <c r="AN4" i="4" a="1"/>
  <c r="AN2" i="4" s="1"/>
  <c r="AO4" i="4" a="1"/>
  <c r="AO2" i="4" s="1"/>
  <c r="AP4" i="4" a="1"/>
  <c r="AP2" i="4" s="1"/>
  <c r="AQ4" i="4" a="1"/>
  <c r="AQ2" i="4" s="1"/>
  <c r="AR4" i="4" a="1"/>
  <c r="AR2" i="4" s="1"/>
  <c r="AS4" i="4" a="1"/>
  <c r="AS2" i="4" s="1"/>
  <c r="AT4" i="4" a="1"/>
  <c r="AT2" i="4" s="1"/>
  <c r="AU4" i="4" a="1"/>
  <c r="AU2" i="4" s="1"/>
  <c r="AV4" i="4" a="1"/>
  <c r="AV2" i="4" s="1"/>
  <c r="AW4" i="4" a="1"/>
  <c r="AW2" i="4" s="1"/>
  <c r="AX4" i="4" a="1"/>
  <c r="AX2" i="4" s="1"/>
  <c r="AY4" i="4" a="1"/>
  <c r="AY2" i="4" s="1"/>
  <c r="AZ4" i="4" a="1"/>
  <c r="AZ2" i="4" s="1"/>
  <c r="BA4" i="4" a="1"/>
  <c r="BA2" i="4" s="1"/>
  <c r="BB4" i="4" a="1"/>
  <c r="BB2" i="4" s="1"/>
  <c r="BC4" i="4" a="1"/>
  <c r="BC2" i="4" s="1"/>
  <c r="BD4" i="4" a="1"/>
  <c r="BD2" i="4" s="1"/>
  <c r="BE4" i="4" a="1"/>
  <c r="BE2" i="4" s="1"/>
  <c r="BF4" i="4" a="1"/>
  <c r="BF2" i="4" s="1"/>
  <c r="BG4" i="4" a="1"/>
  <c r="BG2" i="4" s="1"/>
  <c r="BH4" i="4" a="1"/>
  <c r="BH2" i="4" s="1"/>
  <c r="BI4" i="4" a="1"/>
  <c r="BI2" i="4" s="1"/>
  <c r="BJ4" i="4" a="1"/>
  <c r="BJ2" i="4" s="1"/>
  <c r="BK4" i="4" a="1"/>
  <c r="BK2" i="4" s="1"/>
  <c r="BL4" i="4" a="1"/>
  <c r="BL2" i="4" s="1"/>
  <c r="BM4" i="4" a="1"/>
  <c r="BM2" i="4" s="1"/>
  <c r="BN4" i="4" a="1"/>
  <c r="BN2" i="4" s="1"/>
  <c r="BO4" i="4" a="1"/>
  <c r="BO2" i="4" s="1"/>
  <c r="BP4" i="4" a="1"/>
  <c r="BP2" i="4" s="1"/>
  <c r="BQ4" i="4" a="1"/>
  <c r="BQ2" i="4" s="1"/>
  <c r="BR4" i="4" a="1"/>
  <c r="BR2" i="4" s="1"/>
  <c r="BS4" i="4" a="1"/>
  <c r="BS2" i="4" s="1"/>
  <c r="BT4" i="4" a="1"/>
  <c r="BT2" i="4" s="1"/>
  <c r="BU4" i="4" a="1"/>
  <c r="BU2" i="4" s="1"/>
  <c r="BV4" i="4" a="1"/>
  <c r="BV2" i="4" s="1"/>
  <c r="BW4" i="4" a="1"/>
  <c r="BW2" i="4" s="1"/>
  <c r="BX4" i="4" a="1"/>
  <c r="BX2" i="4" s="1"/>
  <c r="BY4" i="4" a="1"/>
  <c r="BY2" i="4" s="1"/>
  <c r="BZ4" i="4" a="1"/>
  <c r="BZ2" i="4" s="1"/>
  <c r="CA4" i="4" a="1"/>
  <c r="CA2" i="4" s="1"/>
  <c r="CB4" i="4" a="1"/>
  <c r="CB2" i="4" s="1"/>
  <c r="CC4" i="4" a="1"/>
  <c r="CC2" i="4" s="1"/>
  <c r="CD4" i="4" a="1"/>
  <c r="CD2" i="4" s="1"/>
  <c r="CE4" i="4" a="1"/>
  <c r="CE2" i="4" s="1"/>
  <c r="CF4" i="4" a="1"/>
  <c r="CF2" i="4" s="1"/>
  <c r="CG4" i="4" a="1"/>
  <c r="CG2" i="4" s="1"/>
  <c r="CH4" i="4" a="1"/>
  <c r="CH2" i="4" s="1"/>
  <c r="CI4" i="4" a="1"/>
  <c r="CI2" i="4" s="1"/>
  <c r="CJ4" i="4" a="1"/>
  <c r="CJ2" i="4" s="1"/>
  <c r="CK4" i="4" a="1"/>
  <c r="CK2" i="4" s="1"/>
  <c r="CL4" i="4" a="1"/>
  <c r="CL2" i="4" s="1"/>
  <c r="CM4" i="4" a="1"/>
  <c r="CM2" i="4" s="1"/>
  <c r="CN4" i="4" a="1"/>
  <c r="CN2" i="4" s="1"/>
  <c r="CO4" i="4" a="1"/>
  <c r="CO2" i="4" s="1"/>
  <c r="CP4" i="4" a="1"/>
  <c r="CP2" i="4" s="1"/>
  <c r="CQ4" i="4" a="1"/>
  <c r="CQ2" i="4" s="1"/>
  <c r="CR4" i="4" a="1"/>
  <c r="CR2" i="4" s="1"/>
  <c r="CS4" i="4" a="1"/>
  <c r="CS2" i="4" s="1"/>
  <c r="CT4" i="4" a="1"/>
  <c r="CT2" i="4" s="1"/>
  <c r="AE4" i="4" a="1"/>
  <c r="AE2" i="4" s="1"/>
  <c r="W6" i="14" l="1"/>
  <c r="W5" i="14"/>
  <c r="G8" i="14"/>
  <c r="S8" i="14" s="1"/>
  <c r="G11" i="14"/>
  <c r="G13" i="14" s="1"/>
  <c r="S15" i="14"/>
  <c r="S18" i="14"/>
  <c r="R12" i="14"/>
  <c r="R13" i="14"/>
  <c r="K12" i="14"/>
  <c r="K13" i="14"/>
  <c r="J12" i="14"/>
  <c r="J13" i="14"/>
  <c r="I12" i="14"/>
  <c r="I13" i="14"/>
  <c r="N13" i="14"/>
  <c r="N12" i="14"/>
  <c r="Q12" i="14"/>
  <c r="Q13" i="14"/>
  <c r="P13" i="14"/>
  <c r="P12" i="14"/>
  <c r="M12" i="14"/>
  <c r="M13" i="14"/>
  <c r="H12" i="14"/>
  <c r="H13" i="14"/>
  <c r="O13" i="14"/>
  <c r="O12" i="14"/>
  <c r="L12" i="14"/>
  <c r="L13" i="14"/>
  <c r="B50" i="4"/>
  <c r="B45" i="4"/>
  <c r="B44" i="4"/>
  <c r="B39" i="4"/>
  <c r="B34" i="4"/>
  <c r="B33" i="4"/>
  <c r="B30" i="4"/>
  <c r="B29" i="4"/>
  <c r="B28" i="4"/>
  <c r="B23" i="4"/>
  <c r="B22" i="4"/>
  <c r="B20" i="4"/>
  <c r="B27" i="4"/>
  <c r="B19" i="4"/>
  <c r="B14" i="4"/>
  <c r="B13" i="4"/>
  <c r="B10" i="4"/>
  <c r="B9" i="4"/>
  <c r="B8" i="4"/>
  <c r="B7" i="4"/>
  <c r="B43" i="4"/>
  <c r="B54" i="4"/>
  <c r="B42" i="4"/>
  <c r="B53" i="4"/>
  <c r="B40" i="4"/>
  <c r="B51" i="4"/>
  <c r="C4" i="4"/>
  <c r="B26" i="4"/>
  <c r="B6" i="4"/>
  <c r="B25" i="4"/>
  <c r="B5" i="4"/>
  <c r="B4" i="4"/>
  <c r="B24" i="4"/>
  <c r="B55" i="4"/>
  <c r="C18" i="4"/>
  <c r="C17" i="4"/>
  <c r="C16" i="4"/>
  <c r="B41" i="4"/>
  <c r="B21" i="4"/>
  <c r="B52" i="4"/>
  <c r="C15" i="4"/>
  <c r="C14" i="4"/>
  <c r="C13" i="4"/>
  <c r="B38" i="4"/>
  <c r="B18" i="4"/>
  <c r="B49" i="4"/>
  <c r="C12" i="4"/>
  <c r="B37" i="4"/>
  <c r="B17" i="4"/>
  <c r="B48" i="4"/>
  <c r="C11" i="4"/>
  <c r="B36" i="4"/>
  <c r="B16" i="4"/>
  <c r="B47" i="4"/>
  <c r="C10" i="4"/>
  <c r="B35" i="4"/>
  <c r="B15" i="4"/>
  <c r="B46" i="4"/>
  <c r="C9" i="4"/>
  <c r="C8" i="4"/>
  <c r="C7" i="4"/>
  <c r="B32" i="4"/>
  <c r="B12" i="4"/>
  <c r="B57" i="4"/>
  <c r="C6" i="4"/>
  <c r="B31" i="4"/>
  <c r="B11" i="4"/>
  <c r="C5" i="4"/>
  <c r="P6" i="14" l="1"/>
  <c r="G12" i="14"/>
  <c r="H6" i="14"/>
  <c r="O6" i="14"/>
  <c r="I6" i="14"/>
  <c r="J6" i="14"/>
  <c r="K6" i="14"/>
  <c r="L6" i="14"/>
  <c r="M6" i="14"/>
  <c r="N6" i="14"/>
  <c r="Q6" i="14"/>
  <c r="R6" i="14"/>
  <c r="G6" i="14"/>
  <c r="C37" i="3" a="1"/>
  <c r="P9" i="14" l="1"/>
  <c r="P20" i="14" s="1"/>
  <c r="P30" i="14" s="1"/>
  <c r="P31" i="14" s="1"/>
  <c r="K45" i="3"/>
  <c r="H9" i="14"/>
  <c r="H20" i="14" s="1"/>
  <c r="H30" i="14" s="1"/>
  <c r="H31" i="14" s="1"/>
  <c r="H32" i="14" s="1"/>
  <c r="C45" i="3"/>
  <c r="O9" i="14"/>
  <c r="O20" i="14" s="1"/>
  <c r="O30" i="14" s="1"/>
  <c r="O31" i="14" s="1"/>
  <c r="J45" i="3"/>
  <c r="I9" i="14"/>
  <c r="I20" i="14" s="1"/>
  <c r="I30" i="14" s="1"/>
  <c r="I31" i="14" s="1"/>
  <c r="D45" i="3"/>
  <c r="J9" i="14"/>
  <c r="J20" i="14" s="1"/>
  <c r="J30" i="14" s="1"/>
  <c r="J31" i="14" s="1"/>
  <c r="J35" i="14" s="1"/>
  <c r="E45" i="3"/>
  <c r="K9" i="14"/>
  <c r="K20" i="14" s="1"/>
  <c r="K30" i="14" s="1"/>
  <c r="K31" i="14" s="1"/>
  <c r="F45" i="3"/>
  <c r="L9" i="14"/>
  <c r="L20" i="14" s="1"/>
  <c r="L30" i="14" s="1"/>
  <c r="L31" i="14" s="1"/>
  <c r="G45" i="3"/>
  <c r="M9" i="14"/>
  <c r="M20" i="14" s="1"/>
  <c r="M30" i="14" s="1"/>
  <c r="M31" i="14" s="1"/>
  <c r="H45" i="3"/>
  <c r="N9" i="14"/>
  <c r="N20" i="14" s="1"/>
  <c r="N30" i="14" s="1"/>
  <c r="N31" i="14" s="1"/>
  <c r="I45" i="3"/>
  <c r="Q9" i="14"/>
  <c r="Q20" i="14" s="1"/>
  <c r="Q30" i="14" s="1"/>
  <c r="Q31" i="14" s="1"/>
  <c r="L45" i="3"/>
  <c r="R9" i="14"/>
  <c r="R20" i="14" s="1"/>
  <c r="R30" i="14" s="1"/>
  <c r="R31" i="14" s="1"/>
  <c r="M45" i="3"/>
  <c r="G9" i="14"/>
  <c r="B45" i="3"/>
  <c r="P35" i="14" l="1"/>
  <c r="P36" i="14"/>
  <c r="P32" i="14"/>
  <c r="P34" i="14"/>
  <c r="H35" i="14"/>
  <c r="H36" i="14"/>
  <c r="H34" i="14"/>
  <c r="J32" i="14"/>
  <c r="J34" i="14"/>
  <c r="J36" i="14"/>
  <c r="L32" i="14"/>
  <c r="L36" i="14"/>
  <c r="L34" i="14"/>
  <c r="L35" i="14"/>
  <c r="K35" i="14"/>
  <c r="K36" i="14"/>
  <c r="Q36" i="14"/>
  <c r="Q34" i="14"/>
  <c r="Q32" i="14"/>
  <c r="Q35" i="14"/>
  <c r="I34" i="14"/>
  <c r="I36" i="14"/>
  <c r="I32" i="14"/>
  <c r="I35" i="14"/>
  <c r="O32" i="14"/>
  <c r="O36" i="14"/>
  <c r="O35" i="14"/>
  <c r="O34" i="14"/>
  <c r="K34" i="14"/>
  <c r="K32" i="14"/>
  <c r="N32" i="14"/>
  <c r="N34" i="14"/>
  <c r="N35" i="14"/>
  <c r="N36" i="14"/>
  <c r="R36" i="14"/>
  <c r="R35" i="14"/>
  <c r="R34" i="14"/>
  <c r="R32" i="14"/>
  <c r="M36" i="14"/>
  <c r="M34" i="14"/>
  <c r="M32" i="14"/>
  <c r="M35" i="14"/>
  <c r="S9" i="14"/>
  <c r="G20" i="14"/>
  <c r="G30" i="14" l="1"/>
  <c r="S20" i="14"/>
  <c r="S30" i="14" l="1"/>
  <c r="G31" i="14"/>
  <c r="S31" i="14" l="1"/>
  <c r="S32" i="14" s="1"/>
  <c r="G36" i="14"/>
  <c r="S36" i="14" s="1"/>
  <c r="G42" i="14" s="1"/>
  <c r="G35" i="14"/>
  <c r="S35" i="14" s="1"/>
  <c r="G41" i="14" s="1"/>
  <c r="G34" i="14"/>
  <c r="S34" i="14" s="1"/>
  <c r="G40" i="14" s="1"/>
  <c r="G32" i="14"/>
  <c r="G43" i="14" l="1"/>
  <c r="K10" i="3" s="1"/>
  <c r="CT4" i="4"/>
  <c r="CS4" i="4"/>
  <c r="CR4" i="4"/>
  <c r="CQ4" i="4"/>
  <c r="CP4" i="4"/>
  <c r="CO4" i="4"/>
  <c r="CN4" i="4"/>
  <c r="CM4" i="4"/>
  <c r="CL4" i="4"/>
  <c r="CK4" i="4"/>
  <c r="CJ4" i="4"/>
  <c r="CI4" i="4"/>
  <c r="CH4" i="4"/>
  <c r="CG4" i="4"/>
  <c r="CF4" i="4"/>
  <c r="CE4" i="4"/>
  <c r="CD4" i="4"/>
  <c r="CC4" i="4"/>
  <c r="CB4" i="4"/>
  <c r="CA4" i="4"/>
  <c r="BZ4" i="4"/>
  <c r="BY4" i="4"/>
  <c r="BX4" i="4"/>
  <c r="BW4" i="4"/>
  <c r="BV4" i="4"/>
  <c r="BU4" i="4"/>
  <c r="BT4" i="4"/>
  <c r="BS4" i="4"/>
  <c r="BR4" i="4"/>
  <c r="BQ4" i="4"/>
  <c r="BP4" i="4"/>
  <c r="BO4" i="4"/>
  <c r="BN4" i="4"/>
  <c r="BM4" i="4"/>
  <c r="BL4" i="4"/>
  <c r="BK4" i="4"/>
  <c r="BJ4" i="4"/>
  <c r="BI4" i="4"/>
  <c r="BH4" i="4"/>
  <c r="BG4" i="4"/>
  <c r="BF4" i="4"/>
  <c r="BE4" i="4"/>
  <c r="BD4" i="4"/>
  <c r="BC4" i="4"/>
  <c r="BB4" i="4"/>
  <c r="BA4" i="4"/>
  <c r="AZ4" i="4"/>
  <c r="AY4" i="4"/>
  <c r="AX4" i="4"/>
  <c r="AW4" i="4"/>
  <c r="AV4" i="4"/>
  <c r="AU4" i="4"/>
  <c r="AT4" i="4"/>
  <c r="AS4" i="4"/>
  <c r="AR4" i="4"/>
  <c r="AQ4" i="4"/>
  <c r="AP4" i="4"/>
  <c r="AO4" i="4"/>
  <c r="AN4" i="4"/>
  <c r="AM4" i="4"/>
  <c r="AL4" i="4"/>
  <c r="AK4" i="4"/>
  <c r="AJ4" i="4"/>
  <c r="AI4" i="4"/>
  <c r="AH4" i="4"/>
  <c r="AG4" i="4"/>
  <c r="AF4" i="4"/>
  <c r="AE4" i="4"/>
  <c r="A41" i="14"/>
  <c r="C37" i="3"/>
  <c r="G9" i="3"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<sst xmlns="http://schemas.openxmlformats.org/spreadsheetml/2006/main" count="6159" uniqueCount="2822">
  <si>
    <t>Inside</t>
  </si>
  <si>
    <t>Outside</t>
  </si>
  <si>
    <t>May</t>
  </si>
  <si>
    <t xml:space="preserve">UNCHECKED </t>
  </si>
  <si>
    <t xml:space="preserve">Other </t>
  </si>
  <si>
    <t>Jan</t>
  </si>
  <si>
    <t>Feb</t>
  </si>
  <si>
    <t>Mar</t>
  </si>
  <si>
    <t>Apr</t>
  </si>
  <si>
    <t>Jun</t>
  </si>
  <si>
    <t>Jul</t>
  </si>
  <si>
    <t>Aug</t>
  </si>
  <si>
    <t>Sep</t>
  </si>
  <si>
    <t>Oct</t>
  </si>
  <si>
    <t>Nov</t>
  </si>
  <si>
    <t>Dec</t>
  </si>
  <si>
    <t>Required input cells.</t>
  </si>
  <si>
    <t>Calculated.</t>
  </si>
  <si>
    <t>Required dropdown menu inputs.</t>
  </si>
  <si>
    <t>Calculated from another sheet.</t>
  </si>
  <si>
    <t>Linest</t>
  </si>
  <si>
    <t>Avg. Temp. (F)</t>
  </si>
  <si>
    <t>Red. Factor</t>
  </si>
  <si>
    <t>Calculations</t>
  </si>
  <si>
    <t>Constant 1</t>
  </si>
  <si>
    <t>Constant 2</t>
  </si>
  <si>
    <t>Name:</t>
  </si>
  <si>
    <t>Type of attached zone:</t>
  </si>
  <si>
    <t>Unheated space</t>
  </si>
  <si>
    <t>Country</t>
  </si>
  <si>
    <t>State</t>
  </si>
  <si>
    <t>Phius Climate Location</t>
  </si>
  <si>
    <t>USA</t>
  </si>
  <si>
    <t>MA</t>
  </si>
  <si>
    <t>Phius Ambient Temperature (F)</t>
  </si>
  <si>
    <t>-</t>
  </si>
  <si>
    <t>County</t>
  </si>
  <si>
    <t>City</t>
  </si>
  <si>
    <t>Canada</t>
  </si>
  <si>
    <t>AB</t>
  </si>
  <si>
    <t>CALGARY</t>
  </si>
  <si>
    <t>COP</t>
  </si>
  <si>
    <t>EDMONTON</t>
  </si>
  <si>
    <t>FORT</t>
  </si>
  <si>
    <t>GRAND</t>
  </si>
  <si>
    <t>LACOMBE</t>
  </si>
  <si>
    <t>LETHBRIDGE</t>
  </si>
  <si>
    <t>MEDICINE</t>
  </si>
  <si>
    <t>RED</t>
  </si>
  <si>
    <t>SPRINGBANK</t>
  </si>
  <si>
    <t>United Arab Emirates</t>
  </si>
  <si>
    <t>AE</t>
  </si>
  <si>
    <t>DUBAI</t>
  </si>
  <si>
    <t>AK</t>
  </si>
  <si>
    <t>Aleutians West</t>
  </si>
  <si>
    <t>ADAK</t>
  </si>
  <si>
    <t>Northwest Arctic</t>
  </si>
  <si>
    <t>AMBLER</t>
  </si>
  <si>
    <t>North Slope</t>
  </si>
  <si>
    <t>ANAKTUVUK</t>
  </si>
  <si>
    <t>Anchorage</t>
  </si>
  <si>
    <t>ANCHORAGE</t>
  </si>
  <si>
    <t>Bethel</t>
  </si>
  <si>
    <t>ANIAK</t>
  </si>
  <si>
    <t>Prince of Wales-Outer Ketchikan</t>
  </si>
  <si>
    <t>METLAKATLA</t>
  </si>
  <si>
    <t>Yukon-Koyukuk</t>
  </si>
  <si>
    <t>ANVIK</t>
  </si>
  <si>
    <t>UTQIAGVIK</t>
  </si>
  <si>
    <t>Bettles</t>
  </si>
  <si>
    <t>Southeast Fairbanks</t>
  </si>
  <si>
    <t>Big Delta</t>
  </si>
  <si>
    <t>Kenai Peninsula</t>
  </si>
  <si>
    <t>TYONEK</t>
  </si>
  <si>
    <t>Aleutians East</t>
  </si>
  <si>
    <t>COLD BAY</t>
  </si>
  <si>
    <t>Valdez-Cordova</t>
  </si>
  <si>
    <t>CORDOVA</t>
  </si>
  <si>
    <t>DEADHORSE</t>
  </si>
  <si>
    <t>Dillingham</t>
  </si>
  <si>
    <t>DILLINGHAM</t>
  </si>
  <si>
    <t>UNALASKA</t>
  </si>
  <si>
    <t>Kusilvak</t>
  </si>
  <si>
    <t>EMMONAK</t>
  </si>
  <si>
    <t>Fairbanks North Star</t>
  </si>
  <si>
    <t>FAIRBANKS</t>
  </si>
  <si>
    <t>FORT YUKON</t>
  </si>
  <si>
    <t>Nome</t>
  </si>
  <si>
    <t>GAMBELL</t>
  </si>
  <si>
    <t>GULKANA</t>
  </si>
  <si>
    <t>Skagway-Hoonah-Angoon</t>
  </si>
  <si>
    <t>GUSTAVUS</t>
  </si>
  <si>
    <t>HOMER</t>
  </si>
  <si>
    <t>HOOPER BAY</t>
  </si>
  <si>
    <t>HYDABURG</t>
  </si>
  <si>
    <t>Lake and Peninsula</t>
  </si>
  <si>
    <t>ILIAMNA</t>
  </si>
  <si>
    <t>Juneau</t>
  </si>
  <si>
    <t>JUNEAU</t>
  </si>
  <si>
    <t>KAKE</t>
  </si>
  <si>
    <t>KENAI</t>
  </si>
  <si>
    <t>Ketchikan Gateway</t>
  </si>
  <si>
    <t>KETCHIKAN</t>
  </si>
  <si>
    <t>Bristol Bay</t>
  </si>
  <si>
    <t>King Salmon</t>
  </si>
  <si>
    <t>Kodiak Island</t>
  </si>
  <si>
    <t>KODIAK</t>
  </si>
  <si>
    <t>KOTZEBUE</t>
  </si>
  <si>
    <t>MCGRATH</t>
  </si>
  <si>
    <t>MEKORYUK</t>
  </si>
  <si>
    <t>NENANA</t>
  </si>
  <si>
    <t>NOME</t>
  </si>
  <si>
    <t>NORTHWAY</t>
  </si>
  <si>
    <t>Matanuska-Susitna</t>
  </si>
  <si>
    <t>PALMER</t>
  </si>
  <si>
    <t>Wrangell-Petersburg</t>
  </si>
  <si>
    <t>PETERSBURG</t>
  </si>
  <si>
    <t>POINT HOPE</t>
  </si>
  <si>
    <t>PORT HEIDEN</t>
  </si>
  <si>
    <t>ST. MARY'S</t>
  </si>
  <si>
    <t>SAND POINT</t>
  </si>
  <si>
    <t>SAVOONGA</t>
  </si>
  <si>
    <t>SELAWIK</t>
  </si>
  <si>
    <t>SEWARD</t>
  </si>
  <si>
    <t>ATTU STATION</t>
  </si>
  <si>
    <t>SHISHMAREF</t>
  </si>
  <si>
    <t>Sitka</t>
  </si>
  <si>
    <t>SITKA</t>
  </si>
  <si>
    <t>SKAGWAY</t>
  </si>
  <si>
    <t>SLEETMUTE</t>
  </si>
  <si>
    <t>SOLDOTNA</t>
  </si>
  <si>
    <t>ST. PAUL</t>
  </si>
  <si>
    <t>Talkeetna</t>
  </si>
  <si>
    <t>TANANA</t>
  </si>
  <si>
    <t>TOGIAK</t>
  </si>
  <si>
    <t>UNALAKLEET</t>
  </si>
  <si>
    <t>VALDEZ</t>
  </si>
  <si>
    <t>WHITTIER</t>
  </si>
  <si>
    <t>WRANGELL</t>
  </si>
  <si>
    <t>Yakutat</t>
  </si>
  <si>
    <t>YAKUTAT</t>
  </si>
  <si>
    <t>AL</t>
  </si>
  <si>
    <t>Calhoun</t>
  </si>
  <si>
    <t>ANNISTON</t>
  </si>
  <si>
    <t>Lee</t>
  </si>
  <si>
    <t>AUBURN</t>
  </si>
  <si>
    <t>Jefferson</t>
  </si>
  <si>
    <t>BIRMINGHAM</t>
  </si>
  <si>
    <t>Dale</t>
  </si>
  <si>
    <t>FORT RUCKER</t>
  </si>
  <si>
    <t>Houston</t>
  </si>
  <si>
    <t>DOTHAN</t>
  </si>
  <si>
    <t>Etowah</t>
  </si>
  <si>
    <t>Madison</t>
  </si>
  <si>
    <t>HUNTSVILLE</t>
  </si>
  <si>
    <t>Montgomery</t>
  </si>
  <si>
    <t>MONTGOMERY</t>
  </si>
  <si>
    <t>Mobile</t>
  </si>
  <si>
    <t>MOBILE</t>
  </si>
  <si>
    <t>Colbert</t>
  </si>
  <si>
    <t>MUSCLE SHOALS</t>
  </si>
  <si>
    <t>Pike</t>
  </si>
  <si>
    <t>Tuscaloosa</t>
  </si>
  <si>
    <t>TUSCALOOSA</t>
  </si>
  <si>
    <t>AR</t>
  </si>
  <si>
    <t>Independence</t>
  </si>
  <si>
    <t>BATESVILLE</t>
  </si>
  <si>
    <t>Benton</t>
  </si>
  <si>
    <t>BENTONVILLE</t>
  </si>
  <si>
    <t>Union</t>
  </si>
  <si>
    <t>EL DORADO</t>
  </si>
  <si>
    <t>Washington</t>
  </si>
  <si>
    <t>FAYETTEVILLE</t>
  </si>
  <si>
    <t>Marion</t>
  </si>
  <si>
    <t>FLIPPIN</t>
  </si>
  <si>
    <t>Sebastian</t>
  </si>
  <si>
    <t>FORT SMITH</t>
  </si>
  <si>
    <t>Boone</t>
  </si>
  <si>
    <t>HARRISON</t>
  </si>
  <si>
    <t>Craighead</t>
  </si>
  <si>
    <t>JONESBORO</t>
  </si>
  <si>
    <t>Pulaski</t>
  </si>
  <si>
    <t>LITTLE ROCK</t>
  </si>
  <si>
    <t>PINE BLUFF</t>
  </si>
  <si>
    <t>ROGERS</t>
  </si>
  <si>
    <t>SILOAM SPRING</t>
  </si>
  <si>
    <t>SPRINGDALE</t>
  </si>
  <si>
    <t>Arkansas</t>
  </si>
  <si>
    <t>STUTTGART</t>
  </si>
  <si>
    <t>Miller</t>
  </si>
  <si>
    <t>TEXARKANA</t>
  </si>
  <si>
    <t>Lawrence</t>
  </si>
  <si>
    <t>WALNUT RIDGE</t>
  </si>
  <si>
    <t>AZ</t>
  </si>
  <si>
    <t>Pinal</t>
  </si>
  <si>
    <t>CASA GRANDE</t>
  </si>
  <si>
    <t>Pima</t>
  </si>
  <si>
    <t>TUCSON</t>
  </si>
  <si>
    <t>Maricopa</t>
  </si>
  <si>
    <t>PHOENIX</t>
  </si>
  <si>
    <t>Cochise</t>
  </si>
  <si>
    <t>DOUGLAS</t>
  </si>
  <si>
    <t>Coconino</t>
  </si>
  <si>
    <t>FLAGSTAFF</t>
  </si>
  <si>
    <t>GRAND CANYON</t>
  </si>
  <si>
    <t>Mohave</t>
  </si>
  <si>
    <t>KINGMAN</t>
  </si>
  <si>
    <t>GLENDALE</t>
  </si>
  <si>
    <t>PAGE</t>
  </si>
  <si>
    <t>Yavapai</t>
  </si>
  <si>
    <t>PRESCOTT</t>
  </si>
  <si>
    <t>Graham</t>
  </si>
  <si>
    <t>SAFFORD</t>
  </si>
  <si>
    <t>SCOTTSDALE</t>
  </si>
  <si>
    <t>Navajo</t>
  </si>
  <si>
    <t>WINSLOW</t>
  </si>
  <si>
    <t>Yuma</t>
  </si>
  <si>
    <t>YUMA</t>
  </si>
  <si>
    <t>BC</t>
  </si>
  <si>
    <t>ABBOTSFORD</t>
  </si>
  <si>
    <t>AGASSIZ</t>
  </si>
  <si>
    <t>BALLENAS</t>
  </si>
  <si>
    <t>COMOX</t>
  </si>
  <si>
    <t>CRANBROOK</t>
  </si>
  <si>
    <t>DISCOVERY</t>
  </si>
  <si>
    <t>ENTRANCE</t>
  </si>
  <si>
    <t>ESQUIMALT</t>
  </si>
  <si>
    <t>KAMLOOPS</t>
  </si>
  <si>
    <t>KELOWNA</t>
  </si>
  <si>
    <t>MALAHAT</t>
  </si>
  <si>
    <t>NORTH</t>
  </si>
  <si>
    <t>PENTICTON</t>
  </si>
  <si>
    <t>PITT</t>
  </si>
  <si>
    <t>PRINCE</t>
  </si>
  <si>
    <t>SMITHERS</t>
  </si>
  <si>
    <t>SUMMERLAND</t>
  </si>
  <si>
    <t>VANCOUVER</t>
  </si>
  <si>
    <t>VERNON</t>
  </si>
  <si>
    <t>VICTORIA</t>
  </si>
  <si>
    <t>W</t>
  </si>
  <si>
    <t>WHISTLER</t>
  </si>
  <si>
    <t>WHITE</t>
  </si>
  <si>
    <t>India</t>
  </si>
  <si>
    <t>BD</t>
  </si>
  <si>
    <t>DHAKA</t>
  </si>
  <si>
    <t>CA</t>
  </si>
  <si>
    <t>Modoc</t>
  </si>
  <si>
    <t>ALTURAS</t>
  </si>
  <si>
    <t>Humboldt</t>
  </si>
  <si>
    <t>ARCATA</t>
  </si>
  <si>
    <t>Kern</t>
  </si>
  <si>
    <t>BAKERSFIELD</t>
  </si>
  <si>
    <t>Yuba</t>
  </si>
  <si>
    <t>BEALE</t>
  </si>
  <si>
    <t>Inyo</t>
  </si>
  <si>
    <t>BISHOP</t>
  </si>
  <si>
    <t>Placer</t>
  </si>
  <si>
    <t>Riverside</t>
  </si>
  <si>
    <t>BLYTHE</t>
  </si>
  <si>
    <t>Los Angeles</t>
  </si>
  <si>
    <t>BURBANK</t>
  </si>
  <si>
    <t>Ventura</t>
  </si>
  <si>
    <t>CAMARILLO</t>
  </si>
  <si>
    <t>San Diego</t>
  </si>
  <si>
    <t>CAMP PENDLETON</t>
  </si>
  <si>
    <t>CARLSBAD</t>
  </si>
  <si>
    <t>San Bernardino</t>
  </si>
  <si>
    <t>CHINO</t>
  </si>
  <si>
    <t>CHULA VISTA</t>
  </si>
  <si>
    <t>Contra Costa</t>
  </si>
  <si>
    <t>CONCORD</t>
  </si>
  <si>
    <t>Del Norte</t>
  </si>
  <si>
    <t>CRESCENT CITY</t>
  </si>
  <si>
    <t>BARSTOW</t>
  </si>
  <si>
    <t>EDWARDS</t>
  </si>
  <si>
    <t>Fresno</t>
  </si>
  <si>
    <t>FRESNO</t>
  </si>
  <si>
    <t>Orange</t>
  </si>
  <si>
    <t>FULLERTON</t>
  </si>
  <si>
    <t>Alameda</t>
  </si>
  <si>
    <t>HAYWARD</t>
  </si>
  <si>
    <t>Imperial</t>
  </si>
  <si>
    <t>IMPERIAL</t>
  </si>
  <si>
    <t>HAWTHORNE</t>
  </si>
  <si>
    <t>LANCASTER</t>
  </si>
  <si>
    <t>Kings</t>
  </si>
  <si>
    <t>LEMOORE</t>
  </si>
  <si>
    <t>LIVERMORE</t>
  </si>
  <si>
    <t>Santa Barbara</t>
  </si>
  <si>
    <t>LOMPOC</t>
  </si>
  <si>
    <t>LONG BEACH</t>
  </si>
  <si>
    <t>LOS ANGELES</t>
  </si>
  <si>
    <t>MARCH</t>
  </si>
  <si>
    <t>Merced</t>
  </si>
  <si>
    <t>MERCED</t>
  </si>
  <si>
    <t>Stanislaus</t>
  </si>
  <si>
    <t>MODESTO</t>
  </si>
  <si>
    <t>Siskiyou</t>
  </si>
  <si>
    <t>MONTAGUE</t>
  </si>
  <si>
    <t>Monterey</t>
  </si>
  <si>
    <t>MONTEREY</t>
  </si>
  <si>
    <t>Santa Clara</t>
  </si>
  <si>
    <t>MOUNTAIN VIEW</t>
  </si>
  <si>
    <t>Napa</t>
  </si>
  <si>
    <t>NAPA</t>
  </si>
  <si>
    <t>NEEDLES</t>
  </si>
  <si>
    <t>OAKLAND</t>
  </si>
  <si>
    <t>OXNARD</t>
  </si>
  <si>
    <t>PALM SPRINGS</t>
  </si>
  <si>
    <t>PALMDALE</t>
  </si>
  <si>
    <t>San Luis Obispo</t>
  </si>
  <si>
    <t>El Paso de Robles</t>
  </si>
  <si>
    <t>PORT HUENEME</t>
  </si>
  <si>
    <t>Tulare</t>
  </si>
  <si>
    <t>PORTERVILLE</t>
  </si>
  <si>
    <t>Tehama</t>
  </si>
  <si>
    <t>RED BLUFF</t>
  </si>
  <si>
    <t>Shasta</t>
  </si>
  <si>
    <t>REDDING</t>
  </si>
  <si>
    <t>RIVERSIDE</t>
  </si>
  <si>
    <t>Sacramento</t>
  </si>
  <si>
    <t>SACRAMENTO</t>
  </si>
  <si>
    <t>SALINAS</t>
  </si>
  <si>
    <t>SAN DIEGO</t>
  </si>
  <si>
    <t>San Francisco</t>
  </si>
  <si>
    <t>SAN FRANCISCO</t>
  </si>
  <si>
    <t>SAN JOSE</t>
  </si>
  <si>
    <t>SAN LUIS</t>
  </si>
  <si>
    <t>LAKE HUGHES</t>
  </si>
  <si>
    <t>SANTA BARBARA</t>
  </si>
  <si>
    <t>SANTA MARIA</t>
  </si>
  <si>
    <t>SANTA MONICA</t>
  </si>
  <si>
    <t>Sonoma</t>
  </si>
  <si>
    <t>SANTA ROSA</t>
  </si>
  <si>
    <t>El Dorado</t>
  </si>
  <si>
    <t>San Joaquin</t>
  </si>
  <si>
    <t>STOCKTON</t>
  </si>
  <si>
    <t>Solano</t>
  </si>
  <si>
    <t>FAIRFIELD</t>
  </si>
  <si>
    <t>Nevada</t>
  </si>
  <si>
    <t>TRUCKEE</t>
  </si>
  <si>
    <t>Mendocino</t>
  </si>
  <si>
    <t>UKIAH</t>
  </si>
  <si>
    <t>VISALIA</t>
  </si>
  <si>
    <t>Sutter</t>
  </si>
  <si>
    <t>YUBA</t>
  </si>
  <si>
    <t>CO</t>
  </si>
  <si>
    <t>AKRON</t>
  </si>
  <si>
    <t>Alamosa</t>
  </si>
  <si>
    <t>ALAMOSA</t>
  </si>
  <si>
    <t>Pitkin</t>
  </si>
  <si>
    <t>ASPEN</t>
  </si>
  <si>
    <t>Adams</t>
  </si>
  <si>
    <t>AURORA</t>
  </si>
  <si>
    <t>Colombia</t>
  </si>
  <si>
    <t>BARRANQUILLA</t>
  </si>
  <si>
    <t>Broomfield</t>
  </si>
  <si>
    <t>BROOMFIELD</t>
  </si>
  <si>
    <t>CALI</t>
  </si>
  <si>
    <t>CARTAGENA</t>
  </si>
  <si>
    <t>El Paso</t>
  </si>
  <si>
    <t>COLORADO SPRINGS</t>
  </si>
  <si>
    <t>Montezuma</t>
  </si>
  <si>
    <t>CORTEZ</t>
  </si>
  <si>
    <t>Moffat</t>
  </si>
  <si>
    <t>CRAIG</t>
  </si>
  <si>
    <t>Denver</t>
  </si>
  <si>
    <t>DENVER</t>
  </si>
  <si>
    <t>La Plata</t>
  </si>
  <si>
    <t>DURANGO</t>
  </si>
  <si>
    <t>Eagle</t>
  </si>
  <si>
    <t>EAGLE</t>
  </si>
  <si>
    <t>Larimer</t>
  </si>
  <si>
    <t>FORT COLLINS</t>
  </si>
  <si>
    <t>Mesa</t>
  </si>
  <si>
    <t>GRAND JUNCTION</t>
  </si>
  <si>
    <t>Weld</t>
  </si>
  <si>
    <t>GREELEY</t>
  </si>
  <si>
    <t>Gunnison</t>
  </si>
  <si>
    <t>GUNNISON</t>
  </si>
  <si>
    <t>Routt</t>
  </si>
  <si>
    <t>HAYDEN</t>
  </si>
  <si>
    <t>Otero</t>
  </si>
  <si>
    <t>LA JUNTA</t>
  </si>
  <si>
    <t>Prowers</t>
  </si>
  <si>
    <t>LAMAR</t>
  </si>
  <si>
    <t>Lake</t>
  </si>
  <si>
    <t>LEADVILLE</t>
  </si>
  <si>
    <t>Lincoln</t>
  </si>
  <si>
    <t>LIMON</t>
  </si>
  <si>
    <t>Montrose</t>
  </si>
  <si>
    <t>MONTROSE</t>
  </si>
  <si>
    <t>Pueblo</t>
  </si>
  <si>
    <t>PUEBLO</t>
  </si>
  <si>
    <t>Garfield</t>
  </si>
  <si>
    <t>RIFLE</t>
  </si>
  <si>
    <t>Las Animas</t>
  </si>
  <si>
    <t>TRINIDAD</t>
  </si>
  <si>
    <t>CT</t>
  </si>
  <si>
    <t>Fairfield</t>
  </si>
  <si>
    <t>BRIDGEPORT</t>
  </si>
  <si>
    <t>DANBURY</t>
  </si>
  <si>
    <t>New London</t>
  </si>
  <si>
    <t>GROTON</t>
  </si>
  <si>
    <t>Hartford</t>
  </si>
  <si>
    <t>HARTFORD</t>
  </si>
  <si>
    <t>New Haven</t>
  </si>
  <si>
    <t>NEW HAVEN</t>
  </si>
  <si>
    <t>WATERBURY</t>
  </si>
  <si>
    <t>DE</t>
  </si>
  <si>
    <t>Kent</t>
  </si>
  <si>
    <t>DOVER</t>
  </si>
  <si>
    <t>New Castle</t>
  </si>
  <si>
    <t>WILMINGTON</t>
  </si>
  <si>
    <t>FL</t>
  </si>
  <si>
    <t>Okaloosa</t>
  </si>
  <si>
    <t>CRESTVIEW</t>
  </si>
  <si>
    <t>Volusia</t>
  </si>
  <si>
    <t>DAYTONA BEACH</t>
  </si>
  <si>
    <t>Broward</t>
  </si>
  <si>
    <t>FORT LAUDERDALE</t>
  </si>
  <si>
    <t>FORT MYERS</t>
  </si>
  <si>
    <t>Alachua</t>
  </si>
  <si>
    <t>GAINESVILLE</t>
  </si>
  <si>
    <t>Miami-Dade</t>
  </si>
  <si>
    <t>HOMESTEAD</t>
  </si>
  <si>
    <t>Duval</t>
  </si>
  <si>
    <t>JACKSONVILLE</t>
  </si>
  <si>
    <t>Monroe</t>
  </si>
  <si>
    <t>KEY WEST</t>
  </si>
  <si>
    <t>Hillsborough</t>
  </si>
  <si>
    <t>TAMPA</t>
  </si>
  <si>
    <t>MARATHON</t>
  </si>
  <si>
    <t>Brevard</t>
  </si>
  <si>
    <t>MELBOURNE</t>
  </si>
  <si>
    <t>MIAMI</t>
  </si>
  <si>
    <t>Collier</t>
  </si>
  <si>
    <t>NAPLES</t>
  </si>
  <si>
    <t>ORLANDO</t>
  </si>
  <si>
    <t>OCALA</t>
  </si>
  <si>
    <t>Bay</t>
  </si>
  <si>
    <t>PANAMA CITY</t>
  </si>
  <si>
    <t>Escambia</t>
  </si>
  <si>
    <t>PENSACOLA</t>
  </si>
  <si>
    <t>Sarasota</t>
  </si>
  <si>
    <t>SARASOTA</t>
  </si>
  <si>
    <t>St. Lucie</t>
  </si>
  <si>
    <t>FORT PIERCE</t>
  </si>
  <si>
    <t>Pinellas</t>
  </si>
  <si>
    <t>ST. PETERSBURG</t>
  </si>
  <si>
    <t>Leon</t>
  </si>
  <si>
    <t>TALLAHASSEE</t>
  </si>
  <si>
    <t>TYNDALL</t>
  </si>
  <si>
    <t>VALPARAISO</t>
  </si>
  <si>
    <t>Indian River</t>
  </si>
  <si>
    <t>VERO BEACH</t>
  </si>
  <si>
    <t>Santa Rosa</t>
  </si>
  <si>
    <t>MILTON</t>
  </si>
  <si>
    <t>GA</t>
  </si>
  <si>
    <t>Dougherty</t>
  </si>
  <si>
    <t>ALBANY</t>
  </si>
  <si>
    <t>Bacon</t>
  </si>
  <si>
    <t>ALMA</t>
  </si>
  <si>
    <t>Clarke</t>
  </si>
  <si>
    <t>ATHENS</t>
  </si>
  <si>
    <t>Fulton</t>
  </si>
  <si>
    <t>ATLANTA</t>
  </si>
  <si>
    <t>Richmond</t>
  </si>
  <si>
    <t>AUGUSTA</t>
  </si>
  <si>
    <t>Glynn</t>
  </si>
  <si>
    <t>BRUNSWICK</t>
  </si>
  <si>
    <t>Muscogee</t>
  </si>
  <si>
    <t>COLUMBUS</t>
  </si>
  <si>
    <t>FULTON</t>
  </si>
  <si>
    <t>Chatham</t>
  </si>
  <si>
    <t>SAVANNAH</t>
  </si>
  <si>
    <t>Bibb</t>
  </si>
  <si>
    <t>MACON</t>
  </si>
  <si>
    <t>Cobb</t>
  </si>
  <si>
    <t>MARIETTA</t>
  </si>
  <si>
    <t>Lowndes</t>
  </si>
  <si>
    <t>MOODY</t>
  </si>
  <si>
    <t>Floyd</t>
  </si>
  <si>
    <t>ROME</t>
  </si>
  <si>
    <t>VALDOSTA</t>
  </si>
  <si>
    <t>WARNER</t>
  </si>
  <si>
    <t>HI</t>
  </si>
  <si>
    <t>Honolulu</t>
  </si>
  <si>
    <t>KAPOLEI</t>
  </si>
  <si>
    <t>Hawaii</t>
  </si>
  <si>
    <t>HILO</t>
  </si>
  <si>
    <t>HONOLULU</t>
  </si>
  <si>
    <t>Maui</t>
  </si>
  <si>
    <t>KAHULUI</t>
  </si>
  <si>
    <t>KANEOHE</t>
  </si>
  <si>
    <t>KALAOA</t>
  </si>
  <si>
    <t>Kauai</t>
  </si>
  <si>
    <t>LIHUE</t>
  </si>
  <si>
    <t>Kaunakakai</t>
  </si>
  <si>
    <t>IA</t>
  </si>
  <si>
    <t>Kossuth</t>
  </si>
  <si>
    <t>ALGONA</t>
  </si>
  <si>
    <t>Cass</t>
  </si>
  <si>
    <t>ATLANTIC</t>
  </si>
  <si>
    <t>BOONE</t>
  </si>
  <si>
    <t>Des Moines</t>
  </si>
  <si>
    <t>BURLINGTON</t>
  </si>
  <si>
    <t>Carroll</t>
  </si>
  <si>
    <t>CARROLL</t>
  </si>
  <si>
    <t>Linn</t>
  </si>
  <si>
    <t>CEDAR RAPIDS</t>
  </si>
  <si>
    <t>Lucas</t>
  </si>
  <si>
    <t>CHARITON</t>
  </si>
  <si>
    <t>CHARLES CITY</t>
  </si>
  <si>
    <t>Page</t>
  </si>
  <si>
    <t>CLARINDA</t>
  </si>
  <si>
    <t>Clinton</t>
  </si>
  <si>
    <t>CLINTON</t>
  </si>
  <si>
    <t>Pottawattamie</t>
  </si>
  <si>
    <t>COUNCIL BLUFFS</t>
  </si>
  <si>
    <t>CRESTON</t>
  </si>
  <si>
    <t>Winneshiek</t>
  </si>
  <si>
    <t>DECORAH</t>
  </si>
  <si>
    <t>Crawford</t>
  </si>
  <si>
    <t>DENISON</t>
  </si>
  <si>
    <t>Polk</t>
  </si>
  <si>
    <t>DES MOINES</t>
  </si>
  <si>
    <t>Dubuque</t>
  </si>
  <si>
    <t>DUBUQUE</t>
  </si>
  <si>
    <t>Emmet</t>
  </si>
  <si>
    <t>ESTHERVILLE</t>
  </si>
  <si>
    <t>Buchanan</t>
  </si>
  <si>
    <t>FAIR</t>
  </si>
  <si>
    <t>Webster</t>
  </si>
  <si>
    <t>FORT DODGE</t>
  </si>
  <si>
    <t>FORT MADISON</t>
  </si>
  <si>
    <t>KEOKUK</t>
  </si>
  <si>
    <t>KNOXVILLE</t>
  </si>
  <si>
    <t>Plymouth</t>
  </si>
  <si>
    <t>LE MARS</t>
  </si>
  <si>
    <t>Cerro Gordo</t>
  </si>
  <si>
    <t>MASON CITY</t>
  </si>
  <si>
    <t>Jones</t>
  </si>
  <si>
    <t>MONTICELLO</t>
  </si>
  <si>
    <t>Muscatine</t>
  </si>
  <si>
    <t>MUSCATINE</t>
  </si>
  <si>
    <t>Jasper</t>
  </si>
  <si>
    <t>NEWTON</t>
  </si>
  <si>
    <t>Fayette</t>
  </si>
  <si>
    <t>MAYNARD</t>
  </si>
  <si>
    <t>Sioux</t>
  </si>
  <si>
    <t>ORANGE CITY</t>
  </si>
  <si>
    <t>Wapello</t>
  </si>
  <si>
    <t>OTTUMWA</t>
  </si>
  <si>
    <t>RED OAK</t>
  </si>
  <si>
    <t>O'Brien</t>
  </si>
  <si>
    <t>SHELDON</t>
  </si>
  <si>
    <t>SHENANDOAH</t>
  </si>
  <si>
    <t>Woodbury</t>
  </si>
  <si>
    <t>SIOUX CITY</t>
  </si>
  <si>
    <t>Clay</t>
  </si>
  <si>
    <t>SPENCER</t>
  </si>
  <si>
    <t>Buena Vista</t>
  </si>
  <si>
    <t>STORM LAKE</t>
  </si>
  <si>
    <t>Chickasaw</t>
  </si>
  <si>
    <t>WASHINGTON</t>
  </si>
  <si>
    <t>Black Hawk</t>
  </si>
  <si>
    <t>WATERLOO</t>
  </si>
  <si>
    <t>Hamilton</t>
  </si>
  <si>
    <t>WEBSTER CITY</t>
  </si>
  <si>
    <t>ID</t>
  </si>
  <si>
    <t>Ada</t>
  </si>
  <si>
    <t>BOISE</t>
  </si>
  <si>
    <t>Cassia</t>
  </si>
  <si>
    <t>BURLEY</t>
  </si>
  <si>
    <t>Canyon</t>
  </si>
  <si>
    <t>CALDWELL</t>
  </si>
  <si>
    <t>Kootenai</t>
  </si>
  <si>
    <t>COEUR D'ALENE</t>
  </si>
  <si>
    <t>Bonneville</t>
  </si>
  <si>
    <t>IDAHO FALLS</t>
  </si>
  <si>
    <t>Twin Falls</t>
  </si>
  <si>
    <t>TWIN FALLS</t>
  </si>
  <si>
    <t>Nez Perce</t>
  </si>
  <si>
    <t>LEWISTON</t>
  </si>
  <si>
    <t>Elmore</t>
  </si>
  <si>
    <t>MOUNTAIN HOME</t>
  </si>
  <si>
    <t>Bannock</t>
  </si>
  <si>
    <t>POCATELLO</t>
  </si>
  <si>
    <t>Lemhi</t>
  </si>
  <si>
    <t>SALMON</t>
  </si>
  <si>
    <t>IL</t>
  </si>
  <si>
    <t>Kane</t>
  </si>
  <si>
    <t>St. Clair</t>
  </si>
  <si>
    <t>BELLEVILLE</t>
  </si>
  <si>
    <t>ST. LOUIS</t>
  </si>
  <si>
    <t>CENTRAL</t>
  </si>
  <si>
    <t>Cook</t>
  </si>
  <si>
    <t>CHICAGO</t>
  </si>
  <si>
    <t>WAUKEGAN</t>
  </si>
  <si>
    <t>Macon</t>
  </si>
  <si>
    <t>DECATUR</t>
  </si>
  <si>
    <t>Williamson</t>
  </si>
  <si>
    <t>MARION</t>
  </si>
  <si>
    <t>Rock Island</t>
  </si>
  <si>
    <t>MOLINE</t>
  </si>
  <si>
    <t>MOUNT VERNON</t>
  </si>
  <si>
    <t>Tazewell</t>
  </si>
  <si>
    <t>PEORIA</t>
  </si>
  <si>
    <t>QUINCY</t>
  </si>
  <si>
    <t>Winnebago</t>
  </si>
  <si>
    <t>ROCKFORD</t>
  </si>
  <si>
    <t>Jackson</t>
  </si>
  <si>
    <t>MURPHYSBORO</t>
  </si>
  <si>
    <t>Sangamon</t>
  </si>
  <si>
    <t>SPRINGFIELD</t>
  </si>
  <si>
    <t>Brown</t>
  </si>
  <si>
    <t>STERLING</t>
  </si>
  <si>
    <t>Champaign</t>
  </si>
  <si>
    <t>BONDVILLE</t>
  </si>
  <si>
    <t>DuPage</t>
  </si>
  <si>
    <t>WEST CHICAGO</t>
  </si>
  <si>
    <t>IN</t>
  </si>
  <si>
    <t>Delaware</t>
  </si>
  <si>
    <t>MUNCIE</t>
  </si>
  <si>
    <t>Vanderburgh</t>
  </si>
  <si>
    <t>EVANSVILLE</t>
  </si>
  <si>
    <t>Allen</t>
  </si>
  <si>
    <t>FORT WAYNE</t>
  </si>
  <si>
    <t>Miami</t>
  </si>
  <si>
    <t>GRISSOM</t>
  </si>
  <si>
    <t>Dubois</t>
  </si>
  <si>
    <t>HUNTINGBURG</t>
  </si>
  <si>
    <t>INDIANAPOLIS</t>
  </si>
  <si>
    <t>Tippecanoe</t>
  </si>
  <si>
    <t>LAFAYETTE</t>
  </si>
  <si>
    <t>BLOOMINGTON</t>
  </si>
  <si>
    <t>NEW DELHI</t>
  </si>
  <si>
    <t>PATNA</t>
  </si>
  <si>
    <t>St. Joseph</t>
  </si>
  <si>
    <t>SOUTH BEND</t>
  </si>
  <si>
    <t>Vigo</t>
  </si>
  <si>
    <t>TERRE HAUTE</t>
  </si>
  <si>
    <t>KS</t>
  </si>
  <si>
    <t>Neosho</t>
  </si>
  <si>
    <t>CHANUTE</t>
  </si>
  <si>
    <t>Cloud</t>
  </si>
  <si>
    <t>CONCORDIA</t>
  </si>
  <si>
    <t>Ford</t>
  </si>
  <si>
    <t>DODGE CITY</t>
  </si>
  <si>
    <t>Lyon</t>
  </si>
  <si>
    <t>EMPORIA</t>
  </si>
  <si>
    <t>Riley</t>
  </si>
  <si>
    <t>FORT RILEY</t>
  </si>
  <si>
    <t>Finney</t>
  </si>
  <si>
    <t>GARDEN CITY</t>
  </si>
  <si>
    <t>Sherman</t>
  </si>
  <si>
    <t>GOODLAND</t>
  </si>
  <si>
    <t>Barton</t>
  </si>
  <si>
    <t>GREAT BEND</t>
  </si>
  <si>
    <t>Ellis</t>
  </si>
  <si>
    <t>HAYS</t>
  </si>
  <si>
    <t>HILL CITY</t>
  </si>
  <si>
    <t>Reno</t>
  </si>
  <si>
    <t>HUTCHINSON</t>
  </si>
  <si>
    <t>Seward</t>
  </si>
  <si>
    <t>LIBERAL</t>
  </si>
  <si>
    <t>MANHATTAN</t>
  </si>
  <si>
    <t>Sedgwick</t>
  </si>
  <si>
    <t>MCCONNELL</t>
  </si>
  <si>
    <t>Harvey</t>
  </si>
  <si>
    <t>Johnson</t>
  </si>
  <si>
    <t>OLATHE</t>
  </si>
  <si>
    <t>Russell</t>
  </si>
  <si>
    <t>RUSSELL</t>
  </si>
  <si>
    <t>Saline</t>
  </si>
  <si>
    <t>SALINA</t>
  </si>
  <si>
    <t>Shawnee</t>
  </si>
  <si>
    <t>TOPEKA</t>
  </si>
  <si>
    <t>WICHITA</t>
  </si>
  <si>
    <t>KY</t>
  </si>
  <si>
    <t>Warren</t>
  </si>
  <si>
    <t>BOWLING GREEN</t>
  </si>
  <si>
    <t>HEBRON</t>
  </si>
  <si>
    <t>Christian</t>
  </si>
  <si>
    <t>FORT CAMPBELL</t>
  </si>
  <si>
    <t>Hardin</t>
  </si>
  <si>
    <t>FORT KNOX</t>
  </si>
  <si>
    <t>Henderson</t>
  </si>
  <si>
    <t>HENDERSON</t>
  </si>
  <si>
    <t>Breathitt</t>
  </si>
  <si>
    <t>JACKSON</t>
  </si>
  <si>
    <t>LEXINGTON</t>
  </si>
  <si>
    <t>Laurel</t>
  </si>
  <si>
    <t>LONDON</t>
  </si>
  <si>
    <t>LOUISVILLE</t>
  </si>
  <si>
    <t>McCracken</t>
  </si>
  <si>
    <t>PADUCAH</t>
  </si>
  <si>
    <t>SOMERSET</t>
  </si>
  <si>
    <t>LA</t>
  </si>
  <si>
    <t>Rapides</t>
  </si>
  <si>
    <t>ALEXANDRIA</t>
  </si>
  <si>
    <t>Bossier</t>
  </si>
  <si>
    <t>BOSSIER CITY</t>
  </si>
  <si>
    <t>East Baton Rouge</t>
  </si>
  <si>
    <t>BATON ROUGE</t>
  </si>
  <si>
    <t>Vernon</t>
  </si>
  <si>
    <t>FORT POLK</t>
  </si>
  <si>
    <t>Lafayette</t>
  </si>
  <si>
    <t>Calcasieu</t>
  </si>
  <si>
    <t>LAKE CHARLES</t>
  </si>
  <si>
    <t>Ouachita</t>
  </si>
  <si>
    <t>MONROE</t>
  </si>
  <si>
    <t>Iberia</t>
  </si>
  <si>
    <t>NEW IBERIA</t>
  </si>
  <si>
    <t>Orleans</t>
  </si>
  <si>
    <t>NEW ORLEANS</t>
  </si>
  <si>
    <t>St. Mary</t>
  </si>
  <si>
    <t>PATTERSON</t>
  </si>
  <si>
    <t>Caddo</t>
  </si>
  <si>
    <t>SHREVEPORT</t>
  </si>
  <si>
    <t>Barnstable</t>
  </si>
  <si>
    <t>BARNSTABLE</t>
  </si>
  <si>
    <t>Essex</t>
  </si>
  <si>
    <t>BEVERLY</t>
  </si>
  <si>
    <t>Suffolk</t>
  </si>
  <si>
    <t>BOSTON</t>
  </si>
  <si>
    <t>Hampden</t>
  </si>
  <si>
    <t>CHICOPEE</t>
  </si>
  <si>
    <t>LAWRENCE</t>
  </si>
  <si>
    <t>Dukes</t>
  </si>
  <si>
    <t>Vineyard Haven</t>
  </si>
  <si>
    <t>Nantucket</t>
  </si>
  <si>
    <t>SIASCONSET</t>
  </si>
  <si>
    <t>Bristol</t>
  </si>
  <si>
    <t>NEW BEDFORD</t>
  </si>
  <si>
    <t>Berkshire</t>
  </si>
  <si>
    <t>NORTH ADAMS</t>
  </si>
  <si>
    <t>Norfolk</t>
  </si>
  <si>
    <t>Millis-Clicquot</t>
  </si>
  <si>
    <t>SANDWICH</t>
  </si>
  <si>
    <t>PLYMOUTH</t>
  </si>
  <si>
    <t>DENNIS</t>
  </si>
  <si>
    <t>WESTFIELD</t>
  </si>
  <si>
    <t>Worcester</t>
  </si>
  <si>
    <t>WORCESTER</t>
  </si>
  <si>
    <t>MB</t>
  </si>
  <si>
    <t>WINNIPEG</t>
  </si>
  <si>
    <t>MD</t>
  </si>
  <si>
    <t>Prince George's</t>
  </si>
  <si>
    <t>ANDREWS</t>
  </si>
  <si>
    <t>Baltimore</t>
  </si>
  <si>
    <t>BALTIMORE</t>
  </si>
  <si>
    <t>HAGERSTOWN</t>
  </si>
  <si>
    <t>St. Mary's</t>
  </si>
  <si>
    <t>LEXINGTON PARK</t>
  </si>
  <si>
    <t>Wicomico</t>
  </si>
  <si>
    <t>SALISBURY</t>
  </si>
  <si>
    <t>ME</t>
  </si>
  <si>
    <t>Androscoggin</t>
  </si>
  <si>
    <t>Kennebec</t>
  </si>
  <si>
    <t>Penobscot</t>
  </si>
  <si>
    <t>BANGOR</t>
  </si>
  <si>
    <t>Hancock</t>
  </si>
  <si>
    <t>ELLSWORTH</t>
  </si>
  <si>
    <t>Aroostook</t>
  </si>
  <si>
    <t>CARIBOU</t>
  </si>
  <si>
    <t>Cumberland</t>
  </si>
  <si>
    <t>PORTLAND</t>
  </si>
  <si>
    <t>PRESQUE ISLE</t>
  </si>
  <si>
    <t>Knox</t>
  </si>
  <si>
    <t>ROCKLAND</t>
  </si>
  <si>
    <t>York</t>
  </si>
  <si>
    <t>SANFORD</t>
  </si>
  <si>
    <t>WATERVILLE</t>
  </si>
  <si>
    <t>WISCASSET</t>
  </si>
  <si>
    <t>MI</t>
  </si>
  <si>
    <t>Alpena</t>
  </si>
  <si>
    <t>ALPENA</t>
  </si>
  <si>
    <t>Washtenaw</t>
  </si>
  <si>
    <t>ANN ARBOR</t>
  </si>
  <si>
    <t>BATTLE CREEK</t>
  </si>
  <si>
    <t>Berrien</t>
  </si>
  <si>
    <t>BENTON HARBOR</t>
  </si>
  <si>
    <t>Wexford</t>
  </si>
  <si>
    <t>CADILLAC</t>
  </si>
  <si>
    <t>Chippewa</t>
  </si>
  <si>
    <t>SAULT STE. MARIE</t>
  </si>
  <si>
    <t>Wayne</t>
  </si>
  <si>
    <t>DETROIT</t>
  </si>
  <si>
    <t>Delta</t>
  </si>
  <si>
    <t>ESCANABA</t>
  </si>
  <si>
    <t>Genesee</t>
  </si>
  <si>
    <t>FLINT</t>
  </si>
  <si>
    <t>GRAND RAPIDS</t>
  </si>
  <si>
    <t>Houghton</t>
  </si>
  <si>
    <t>HANCOCK</t>
  </si>
  <si>
    <t>Roscommon</t>
  </si>
  <si>
    <t>HOUGHTON LAKE</t>
  </si>
  <si>
    <t>Livingston</t>
  </si>
  <si>
    <t>HOWELL</t>
  </si>
  <si>
    <t>Dickinson</t>
  </si>
  <si>
    <t>KINGSFORD</t>
  </si>
  <si>
    <t>Gogebic</t>
  </si>
  <si>
    <t>IRONWOOD</t>
  </si>
  <si>
    <t>Kalamazoo</t>
  </si>
  <si>
    <t>KALAMAZOO</t>
  </si>
  <si>
    <t>Ingham</t>
  </si>
  <si>
    <t>LANSING</t>
  </si>
  <si>
    <t>Manistee</t>
  </si>
  <si>
    <t>MANISTEE</t>
  </si>
  <si>
    <t>Menominee</t>
  </si>
  <si>
    <t>MENOMINEE</t>
  </si>
  <si>
    <t>Macomb</t>
  </si>
  <si>
    <t>MOUNT CLEMENS</t>
  </si>
  <si>
    <t>Muskegon</t>
  </si>
  <si>
    <t>MUSKEGON</t>
  </si>
  <si>
    <t>Oakland</t>
  </si>
  <si>
    <t>PONTIAC</t>
  </si>
  <si>
    <t>Iosco</t>
  </si>
  <si>
    <t>OSCODA</t>
  </si>
  <si>
    <t>PELLSTON</t>
  </si>
  <si>
    <t>Saginaw</t>
  </si>
  <si>
    <t>SAGINAW</t>
  </si>
  <si>
    <t>SAULT</t>
  </si>
  <si>
    <t>ST. CLAIR</t>
  </si>
  <si>
    <t>Grand Traverse</t>
  </si>
  <si>
    <t>TRAVERSE CITY</t>
  </si>
  <si>
    <t>MN</t>
  </si>
  <si>
    <t>Aitkin</t>
  </si>
  <si>
    <t>AITKIN</t>
  </si>
  <si>
    <t>Freeborn</t>
  </si>
  <si>
    <t>ALBERT</t>
  </si>
  <si>
    <t>Douglas</t>
  </si>
  <si>
    <t>Mower</t>
  </si>
  <si>
    <t>AUSTIN</t>
  </si>
  <si>
    <t>Lake of the Woods</t>
  </si>
  <si>
    <t>BAUDETTE</t>
  </si>
  <si>
    <t>Beltrami</t>
  </si>
  <si>
    <t>BEMIDJI</t>
  </si>
  <si>
    <t>Swift</t>
  </si>
  <si>
    <t>BENSON</t>
  </si>
  <si>
    <t>Crow Wing</t>
  </si>
  <si>
    <t>BRAINERD</t>
  </si>
  <si>
    <t>Isanti</t>
  </si>
  <si>
    <t>CAMBRIDGE</t>
  </si>
  <si>
    <t>Carlton</t>
  </si>
  <si>
    <t>CLOQUET</t>
  </si>
  <si>
    <t>St. Louis</t>
  </si>
  <si>
    <t>VIRGINIA</t>
  </si>
  <si>
    <t>CROOKSTON</t>
  </si>
  <si>
    <t>Becker</t>
  </si>
  <si>
    <t>DULUTH</t>
  </si>
  <si>
    <t>Faribault</t>
  </si>
  <si>
    <t>ELY</t>
  </si>
  <si>
    <t>EVELETH</t>
  </si>
  <si>
    <t>Martin</t>
  </si>
  <si>
    <t>FAIRMONT</t>
  </si>
  <si>
    <t>Rice</t>
  </si>
  <si>
    <t>FARIBAULT</t>
  </si>
  <si>
    <t>Otter Tail</t>
  </si>
  <si>
    <t>Hennepin</t>
  </si>
  <si>
    <t>MINNEAPOLIS</t>
  </si>
  <si>
    <t>FOSSTON</t>
  </si>
  <si>
    <t>Pope</t>
  </si>
  <si>
    <t>GLENWOOD</t>
  </si>
  <si>
    <t>Itasca</t>
  </si>
  <si>
    <t>Kittson</t>
  </si>
  <si>
    <t>HALLOCK</t>
  </si>
  <si>
    <t>HIBBING</t>
  </si>
  <si>
    <t>McLeod</t>
  </si>
  <si>
    <t>Koochiching</t>
  </si>
  <si>
    <t>INTERNATIONAL FALLS</t>
  </si>
  <si>
    <t>Meeker</t>
  </si>
  <si>
    <t>LITCHFIELD</t>
  </si>
  <si>
    <t>Morrison</t>
  </si>
  <si>
    <t>LITTLE FALLS</t>
  </si>
  <si>
    <t>Blue Earth</t>
  </si>
  <si>
    <t>MANKATO</t>
  </si>
  <si>
    <t>Kanabec</t>
  </si>
  <si>
    <t>MORA</t>
  </si>
  <si>
    <t>Stevens</t>
  </si>
  <si>
    <t>MORRIS</t>
  </si>
  <si>
    <t>NEW ULM</t>
  </si>
  <si>
    <t>Big Stone</t>
  </si>
  <si>
    <t>ORR</t>
  </si>
  <si>
    <t>Steele</t>
  </si>
  <si>
    <t>OWATONNA</t>
  </si>
  <si>
    <t>Hubbard</t>
  </si>
  <si>
    <t>PARK RAPIDS</t>
  </si>
  <si>
    <t>Pipestone</t>
  </si>
  <si>
    <t>PIPESTONE</t>
  </si>
  <si>
    <t>Goodhue</t>
  </si>
  <si>
    <t>RED WING</t>
  </si>
  <si>
    <t>Redwood</t>
  </si>
  <si>
    <t>REDWOOD FALLS</t>
  </si>
  <si>
    <t>Olmsted</t>
  </si>
  <si>
    <t>ROCHESTER</t>
  </si>
  <si>
    <t>Roseau</t>
  </si>
  <si>
    <t>ROSEAU</t>
  </si>
  <si>
    <t>SILVER BAY</t>
  </si>
  <si>
    <t>Ramsey</t>
  </si>
  <si>
    <t>Stearns</t>
  </si>
  <si>
    <t>ST. CLOUD</t>
  </si>
  <si>
    <t>Pennington</t>
  </si>
  <si>
    <t>THIEF RIVER</t>
  </si>
  <si>
    <t>Traverse</t>
  </si>
  <si>
    <t>WHEATON</t>
  </si>
  <si>
    <t>Kandiyohi</t>
  </si>
  <si>
    <t>WILLMAR</t>
  </si>
  <si>
    <t>Winona</t>
  </si>
  <si>
    <t>WINONA</t>
  </si>
  <si>
    <t>Nobles</t>
  </si>
  <si>
    <t>WORTHINGTON</t>
  </si>
  <si>
    <t>MO</t>
  </si>
  <si>
    <t>Cape Girardeau</t>
  </si>
  <si>
    <t>CAPE GIRARDEAU</t>
  </si>
  <si>
    <t>COLUMBIA</t>
  </si>
  <si>
    <t>St. Francois</t>
  </si>
  <si>
    <t>FARMINGTON</t>
  </si>
  <si>
    <t>Cole</t>
  </si>
  <si>
    <t>JEFFERSON CITY</t>
  </si>
  <si>
    <t>JOPLIN</t>
  </si>
  <si>
    <t>BRUMLEY</t>
  </si>
  <si>
    <t>KANSAS CITY</t>
  </si>
  <si>
    <t>Adair</t>
  </si>
  <si>
    <t>KIRKSVILLE</t>
  </si>
  <si>
    <t>Butler</t>
  </si>
  <si>
    <t>POPLAR BLUFF</t>
  </si>
  <si>
    <t>Greene</t>
  </si>
  <si>
    <t>ST. JOSEPH</t>
  </si>
  <si>
    <t>St. Charles</t>
  </si>
  <si>
    <t>Phelps</t>
  </si>
  <si>
    <t>ROLLA</t>
  </si>
  <si>
    <t>WHITEMAN</t>
  </si>
  <si>
    <t>MS</t>
  </si>
  <si>
    <t>Tishomingo</t>
  </si>
  <si>
    <t>GOLDEN</t>
  </si>
  <si>
    <t>Leflore</t>
  </si>
  <si>
    <t>GREENWOOD</t>
  </si>
  <si>
    <t>Harrison</t>
  </si>
  <si>
    <t>GULFPORT</t>
  </si>
  <si>
    <t>Forrest</t>
  </si>
  <si>
    <t>HATTIESBURG</t>
  </si>
  <si>
    <t>Hinds</t>
  </si>
  <si>
    <t>BILOXI</t>
  </si>
  <si>
    <t>MCCOMB</t>
  </si>
  <si>
    <t>Lauderdale</t>
  </si>
  <si>
    <t>MERIDIAN</t>
  </si>
  <si>
    <t>NATCHEZ</t>
  </si>
  <si>
    <t>TUPELO</t>
  </si>
  <si>
    <t>MT</t>
  </si>
  <si>
    <t>Yellowstone</t>
  </si>
  <si>
    <t>BILLINGS</t>
  </si>
  <si>
    <t>Gallatin</t>
  </si>
  <si>
    <t>BOZEMAN</t>
  </si>
  <si>
    <t>Silver Bow</t>
  </si>
  <si>
    <t>BUTTE</t>
  </si>
  <si>
    <t>Glacier</t>
  </si>
  <si>
    <t>CUT BANK</t>
  </si>
  <si>
    <t>Valley</t>
  </si>
  <si>
    <t>GLASGOW</t>
  </si>
  <si>
    <t>Dawson</t>
  </si>
  <si>
    <t>GLENDIVE</t>
  </si>
  <si>
    <t>Cascade</t>
  </si>
  <si>
    <t>GREAT FALLS</t>
  </si>
  <si>
    <t>Hill</t>
  </si>
  <si>
    <t>HAVRE</t>
  </si>
  <si>
    <t>Lewis and Clark</t>
  </si>
  <si>
    <t>HELENA</t>
  </si>
  <si>
    <t>Flathead</t>
  </si>
  <si>
    <t>KALISPELL</t>
  </si>
  <si>
    <t>Fergus</t>
  </si>
  <si>
    <t>LEWISTOWN</t>
  </si>
  <si>
    <t>Park</t>
  </si>
  <si>
    <t>LIVINGSTON</t>
  </si>
  <si>
    <t>Custer</t>
  </si>
  <si>
    <t>MILES CITY</t>
  </si>
  <si>
    <t>Missoula</t>
  </si>
  <si>
    <t>MISSOULA</t>
  </si>
  <si>
    <t>Richland</t>
  </si>
  <si>
    <t>SIDNEY</t>
  </si>
  <si>
    <t>Roosevelt</t>
  </si>
  <si>
    <t>WOLF POINT</t>
  </si>
  <si>
    <t>NB</t>
  </si>
  <si>
    <t>FREDERICTON</t>
  </si>
  <si>
    <t>MONCTON</t>
  </si>
  <si>
    <t>NC</t>
  </si>
  <si>
    <t>Buncombe</t>
  </si>
  <si>
    <t>ASHEVILLE</t>
  </si>
  <si>
    <t>Dare</t>
  </si>
  <si>
    <t>BUXTON</t>
  </si>
  <si>
    <t>Mecklenburg</t>
  </si>
  <si>
    <t>CHARLOTTE</t>
  </si>
  <si>
    <t>Craven</t>
  </si>
  <si>
    <t>HAVELOCK</t>
  </si>
  <si>
    <t>MANNS HARBOR</t>
  </si>
  <si>
    <t>Pasquotank</t>
  </si>
  <si>
    <t>ELIZABETH CITY</t>
  </si>
  <si>
    <t>GOLDSBORO</t>
  </si>
  <si>
    <t>Guilford</t>
  </si>
  <si>
    <t>GREENSBORO</t>
  </si>
  <si>
    <t>Catawba</t>
  </si>
  <si>
    <t>HICKORY</t>
  </si>
  <si>
    <t>Onslow</t>
  </si>
  <si>
    <t>NEW BERN</t>
  </si>
  <si>
    <t>Pitt</t>
  </si>
  <si>
    <t>GREENVILLE</t>
  </si>
  <si>
    <t>Durham</t>
  </si>
  <si>
    <t>DURHAM</t>
  </si>
  <si>
    <t>Nash</t>
  </si>
  <si>
    <t>ROCKY MOUNT</t>
  </si>
  <si>
    <t>Moore</t>
  </si>
  <si>
    <t>CARTHAGE</t>
  </si>
  <si>
    <t>New Hanover</t>
  </si>
  <si>
    <t>Forsyth</t>
  </si>
  <si>
    <t>WINSTON-SALEM</t>
  </si>
  <si>
    <t>ND</t>
  </si>
  <si>
    <t>Burleigh</t>
  </si>
  <si>
    <t>BISMARCK</t>
  </si>
  <si>
    <t>DEVILS LAKE</t>
  </si>
  <si>
    <t>Stark</t>
  </si>
  <si>
    <t>DICKINSON</t>
  </si>
  <si>
    <t>FARGO</t>
  </si>
  <si>
    <t>Grand Forks</t>
  </si>
  <si>
    <t>GRAND FORKS</t>
  </si>
  <si>
    <t>Stutsman</t>
  </si>
  <si>
    <t>JAMESTOWN</t>
  </si>
  <si>
    <t>Ward</t>
  </si>
  <si>
    <t>MINOT</t>
  </si>
  <si>
    <t>Williams</t>
  </si>
  <si>
    <t>WILLISTON</t>
  </si>
  <si>
    <t>NE</t>
  </si>
  <si>
    <t>AINSWORTH</t>
  </si>
  <si>
    <t>Box Butte</t>
  </si>
  <si>
    <t>ALLIANCE</t>
  </si>
  <si>
    <t>Gage</t>
  </si>
  <si>
    <t>BEATRICE</t>
  </si>
  <si>
    <t>Sarpy</t>
  </si>
  <si>
    <t>BELLEVUE</t>
  </si>
  <si>
    <t>Blaine</t>
  </si>
  <si>
    <t>BREWSTER</t>
  </si>
  <si>
    <t>BROKEN BOW</t>
  </si>
  <si>
    <t>Dawes</t>
  </si>
  <si>
    <t>Platte</t>
  </si>
  <si>
    <t>Richardson</t>
  </si>
  <si>
    <t>FALLS CITY</t>
  </si>
  <si>
    <t>Dodge</t>
  </si>
  <si>
    <t>FREMONT</t>
  </si>
  <si>
    <t>Hall</t>
  </si>
  <si>
    <t>GRAND ISLAND</t>
  </si>
  <si>
    <t>HASTINGS</t>
  </si>
  <si>
    <t>Chase</t>
  </si>
  <si>
    <t>Buffalo</t>
  </si>
  <si>
    <t>KEARNEY</t>
  </si>
  <si>
    <t>Lancaster</t>
  </si>
  <si>
    <t>LINCOLN</t>
  </si>
  <si>
    <t>Red Willow</t>
  </si>
  <si>
    <t>MCCOOK</t>
  </si>
  <si>
    <t>NORFOLK</t>
  </si>
  <si>
    <t>NORTH PLATTE</t>
  </si>
  <si>
    <t>OMAHA</t>
  </si>
  <si>
    <t>Holt</t>
  </si>
  <si>
    <t>Scotts Bluff</t>
  </si>
  <si>
    <t>SCOTTSBLUFF</t>
  </si>
  <si>
    <t>Cheyenne</t>
  </si>
  <si>
    <t>Burt</t>
  </si>
  <si>
    <t>TEKAMAH</t>
  </si>
  <si>
    <t>Cherry</t>
  </si>
  <si>
    <t>VALENTINE</t>
  </si>
  <si>
    <t>NH</t>
  </si>
  <si>
    <t>Coos</t>
  </si>
  <si>
    <t>BERLIN</t>
  </si>
  <si>
    <t>Merrimack</t>
  </si>
  <si>
    <t>Cheshire</t>
  </si>
  <si>
    <t>SWANZEY</t>
  </si>
  <si>
    <t>Belknap</t>
  </si>
  <si>
    <t>LACONIA</t>
  </si>
  <si>
    <t>Grafton</t>
  </si>
  <si>
    <t>LEBANON</t>
  </si>
  <si>
    <t>MANCHESTER</t>
  </si>
  <si>
    <t>COOS</t>
  </si>
  <si>
    <t>Rockingham</t>
  </si>
  <si>
    <t>PORTSMOUTH</t>
  </si>
  <si>
    <t>NJ</t>
  </si>
  <si>
    <t>Atlantic</t>
  </si>
  <si>
    <t>ATLANTIC CITY</t>
  </si>
  <si>
    <t>Monmouth</t>
  </si>
  <si>
    <t>BELMAR</t>
  </si>
  <si>
    <t>Cape May</t>
  </si>
  <si>
    <t>CAPE</t>
  </si>
  <si>
    <t>Burlington</t>
  </si>
  <si>
    <t>MCGUIRE</t>
  </si>
  <si>
    <t>MILLVILLE</t>
  </si>
  <si>
    <t>Hudson</t>
  </si>
  <si>
    <t>NEWARK</t>
  </si>
  <si>
    <t>Bergen</t>
  </si>
  <si>
    <t>TETERBORO</t>
  </si>
  <si>
    <t>Mercer</t>
  </si>
  <si>
    <t>TRENTON</t>
  </si>
  <si>
    <t>NL</t>
  </si>
  <si>
    <t>ST JOHN'S INTL</t>
  </si>
  <si>
    <t>ST</t>
  </si>
  <si>
    <t>NM</t>
  </si>
  <si>
    <t>Bernalillo</t>
  </si>
  <si>
    <t>ALBUQUERQUE</t>
  </si>
  <si>
    <t>Eddy</t>
  </si>
  <si>
    <t>CLAYTON</t>
  </si>
  <si>
    <t>Curry</t>
  </si>
  <si>
    <t>CLOVIS</t>
  </si>
  <si>
    <t>Luna</t>
  </si>
  <si>
    <t>DEMING</t>
  </si>
  <si>
    <t>San Juan</t>
  </si>
  <si>
    <t>McKinley</t>
  </si>
  <si>
    <t>GALLUP</t>
  </si>
  <si>
    <t>HOLLOMAN</t>
  </si>
  <si>
    <t>Dona Ana</t>
  </si>
  <si>
    <t>San Miguel</t>
  </si>
  <si>
    <t>LAS VEGAS</t>
  </si>
  <si>
    <t>Chaves</t>
  </si>
  <si>
    <t>ROSWELL</t>
  </si>
  <si>
    <t>Santa Fe</t>
  </si>
  <si>
    <t>SANTA FE</t>
  </si>
  <si>
    <t>Grant</t>
  </si>
  <si>
    <t>ALTO</t>
  </si>
  <si>
    <t>Taos</t>
  </si>
  <si>
    <t>TAOS</t>
  </si>
  <si>
    <t>Sierra</t>
  </si>
  <si>
    <t>TRUTH OR CONSEQUENCES</t>
  </si>
  <si>
    <t>Quay</t>
  </si>
  <si>
    <t>NS</t>
  </si>
  <si>
    <t>HALIFAX STANFIELD INTL</t>
  </si>
  <si>
    <t>HALIFAX</t>
  </si>
  <si>
    <t>SHEARWATER JETTY</t>
  </si>
  <si>
    <t>SHEARWATER</t>
  </si>
  <si>
    <t>SYDNEY</t>
  </si>
  <si>
    <t>NT</t>
  </si>
  <si>
    <t>YELLOWKNIFE</t>
  </si>
  <si>
    <t>NU</t>
  </si>
  <si>
    <t>IQALUIT</t>
  </si>
  <si>
    <t>NV</t>
  </si>
  <si>
    <t>Elko</t>
  </si>
  <si>
    <t>ELKO</t>
  </si>
  <si>
    <t>White Pine</t>
  </si>
  <si>
    <t>Churchill</t>
  </si>
  <si>
    <t>FALLON</t>
  </si>
  <si>
    <t>Clark</t>
  </si>
  <si>
    <t>Pershing</t>
  </si>
  <si>
    <t>LOVELOCK</t>
  </si>
  <si>
    <t>INDIAN SPRINGS</t>
  </si>
  <si>
    <t>NELLIS</t>
  </si>
  <si>
    <t>Washoe</t>
  </si>
  <si>
    <t>RENO</t>
  </si>
  <si>
    <t>Nye</t>
  </si>
  <si>
    <t>TONOPAH</t>
  </si>
  <si>
    <t>WINNEMUCCA</t>
  </si>
  <si>
    <t>NY</t>
  </si>
  <si>
    <t>Franklin</t>
  </si>
  <si>
    <t>SARANAC LAKE</t>
  </si>
  <si>
    <t>Albany</t>
  </si>
  <si>
    <t>Broome</t>
  </si>
  <si>
    <t>BINGHAMTON</t>
  </si>
  <si>
    <t>Erie</t>
  </si>
  <si>
    <t>BUFFALO</t>
  </si>
  <si>
    <t>Chemung</t>
  </si>
  <si>
    <t>ELMIRA</t>
  </si>
  <si>
    <t>FORT DRUM</t>
  </si>
  <si>
    <t>GLENS FALLS</t>
  </si>
  <si>
    <t>ISLIP</t>
  </si>
  <si>
    <t>Chautauqua</t>
  </si>
  <si>
    <t>St. Lawrence</t>
  </si>
  <si>
    <t>OGDENSBURG</t>
  </si>
  <si>
    <t>Sullivan</t>
  </si>
  <si>
    <t>New York</t>
  </si>
  <si>
    <t>NEW YORK</t>
  </si>
  <si>
    <t>Niagara</t>
  </si>
  <si>
    <t>NIAGARA FALLS</t>
  </si>
  <si>
    <t>Dutchess</t>
  </si>
  <si>
    <t>POUGHKEEPSIE</t>
  </si>
  <si>
    <t>FARMINGDALE</t>
  </si>
  <si>
    <t>WOODBURY</t>
  </si>
  <si>
    <t>Onondaga</t>
  </si>
  <si>
    <t>SYRACUSE</t>
  </si>
  <si>
    <t>Oneida</t>
  </si>
  <si>
    <t>UTICA</t>
  </si>
  <si>
    <t>WATERTOWN</t>
  </si>
  <si>
    <t>WESTHAMPTON</t>
  </si>
  <si>
    <t>Westchester</t>
  </si>
  <si>
    <t>WHITE PLAINS</t>
  </si>
  <si>
    <t>OH</t>
  </si>
  <si>
    <t>Summit</t>
  </si>
  <si>
    <t>BURKE</t>
  </si>
  <si>
    <t>CINCINNATI</t>
  </si>
  <si>
    <t>Cuyahoga</t>
  </si>
  <si>
    <t>CLEVELAND</t>
  </si>
  <si>
    <t>DAYTON</t>
  </si>
  <si>
    <t>FINDLAY</t>
  </si>
  <si>
    <t>MANSFIELD</t>
  </si>
  <si>
    <t>TOLEDO</t>
  </si>
  <si>
    <t>Mahoning</t>
  </si>
  <si>
    <t>YOUNGSTOWN</t>
  </si>
  <si>
    <t>Muskingum</t>
  </si>
  <si>
    <t>ZANESVILLE</t>
  </si>
  <si>
    <t>OK</t>
  </si>
  <si>
    <t>ALTUS</t>
  </si>
  <si>
    <t>Osage</t>
  </si>
  <si>
    <t>Comanche</t>
  </si>
  <si>
    <t>LAWTON</t>
  </si>
  <si>
    <t>GAGE</t>
  </si>
  <si>
    <t>Kiowa</t>
  </si>
  <si>
    <t>HOBART</t>
  </si>
  <si>
    <t>Pittsburg</t>
  </si>
  <si>
    <t>MCALESTER</t>
  </si>
  <si>
    <t>Oklahoma</t>
  </si>
  <si>
    <t>OKLAHOMA CITY</t>
  </si>
  <si>
    <t>Kay</t>
  </si>
  <si>
    <t>PONCA CITY</t>
  </si>
  <si>
    <t>Payne</t>
  </si>
  <si>
    <t>STILLWATER</t>
  </si>
  <si>
    <t>Tulsa</t>
  </si>
  <si>
    <t>TULSA</t>
  </si>
  <si>
    <t>ENID</t>
  </si>
  <si>
    <t>ON</t>
  </si>
  <si>
    <t>BEAUSOLEIL</t>
  </si>
  <si>
    <t>BURLINGTON PIERS</t>
  </si>
  <si>
    <t>ERIEAU</t>
  </si>
  <si>
    <t>LAGOON CITY</t>
  </si>
  <si>
    <t>NORTH BAY</t>
  </si>
  <si>
    <t>OTTAWA</t>
  </si>
  <si>
    <t>PETERBOROUGH</t>
  </si>
  <si>
    <t>PORT WELLER</t>
  </si>
  <si>
    <t>SUDBURY</t>
  </si>
  <si>
    <t>THUNDER</t>
  </si>
  <si>
    <t>TIMMINS</t>
  </si>
  <si>
    <t>TORONTO</t>
  </si>
  <si>
    <t>WINDSOR</t>
  </si>
  <si>
    <t>OR</t>
  </si>
  <si>
    <t>Clatsop</t>
  </si>
  <si>
    <t>ASTORIA</t>
  </si>
  <si>
    <t>Baker</t>
  </si>
  <si>
    <t>BAKER</t>
  </si>
  <si>
    <t>Harney</t>
  </si>
  <si>
    <t>BURNS</t>
  </si>
  <si>
    <t>CORVALLIS</t>
  </si>
  <si>
    <t>Lane</t>
  </si>
  <si>
    <t>EUGENE</t>
  </si>
  <si>
    <t>Klamath</t>
  </si>
  <si>
    <t>KLAMATH FALLS</t>
  </si>
  <si>
    <t>LA GRANDE</t>
  </si>
  <si>
    <t>LAKEVIEW</t>
  </si>
  <si>
    <t>MEDFORD</t>
  </si>
  <si>
    <t>NORTH BEND</t>
  </si>
  <si>
    <t>Umatilla</t>
  </si>
  <si>
    <t>PENDLETON</t>
  </si>
  <si>
    <t>Multnomah</t>
  </si>
  <si>
    <t>HILLSBORO</t>
  </si>
  <si>
    <t>TROUTDALE</t>
  </si>
  <si>
    <t>Deschutes</t>
  </si>
  <si>
    <t>REDMOND</t>
  </si>
  <si>
    <t>ROSEBURG</t>
  </si>
  <si>
    <t>SALEM</t>
  </si>
  <si>
    <t>Josephine</t>
  </si>
  <si>
    <t>REDWOOD</t>
  </si>
  <si>
    <t>PA</t>
  </si>
  <si>
    <t>Lehigh</t>
  </si>
  <si>
    <t>ALLENTOWN</t>
  </si>
  <si>
    <t>Blair</t>
  </si>
  <si>
    <t>ALTOONA</t>
  </si>
  <si>
    <t>McKean</t>
  </si>
  <si>
    <t>BRADFORD</t>
  </si>
  <si>
    <t>BUTLER</t>
  </si>
  <si>
    <t>Clearfield</t>
  </si>
  <si>
    <t>DUBOIS</t>
  </si>
  <si>
    <t>ERIE</t>
  </si>
  <si>
    <t>Venango</t>
  </si>
  <si>
    <t>FRANKLIN</t>
  </si>
  <si>
    <t>Dauphin</t>
  </si>
  <si>
    <t>HARRISBURG</t>
  </si>
  <si>
    <t>Cambria</t>
  </si>
  <si>
    <t>JOHNSTOWN</t>
  </si>
  <si>
    <t>MIDDLETOWN</t>
  </si>
  <si>
    <t>Philadelphia</t>
  </si>
  <si>
    <t>PHILADELPHIA</t>
  </si>
  <si>
    <t>Allegheny</t>
  </si>
  <si>
    <t>PITTSBURGH</t>
  </si>
  <si>
    <t>Berks</t>
  </si>
  <si>
    <t>READING</t>
  </si>
  <si>
    <t>Centre</t>
  </si>
  <si>
    <t>STATE COLLEGE</t>
  </si>
  <si>
    <t>Luzerne</t>
  </si>
  <si>
    <t>WILKES-BARRE</t>
  </si>
  <si>
    <t>Lycoming</t>
  </si>
  <si>
    <t>WILLIAMSPORT</t>
  </si>
  <si>
    <t>WILLOW GROVE</t>
  </si>
  <si>
    <t>PE</t>
  </si>
  <si>
    <t>CHARLOTTETOWN</t>
  </si>
  <si>
    <t>QC</t>
  </si>
  <si>
    <t>JONQUIERE</t>
  </si>
  <si>
    <t>LACADIE</t>
  </si>
  <si>
    <t>LASSOMPTION</t>
  </si>
  <si>
    <t>LENNOXVILLE</t>
  </si>
  <si>
    <t>MC</t>
  </si>
  <si>
    <t>MONT</t>
  </si>
  <si>
    <t>MONT-ORFORD</t>
  </si>
  <si>
    <t>MONTREAL</t>
  </si>
  <si>
    <t>MONTREAL-MIRABEL</t>
  </si>
  <si>
    <t>NICOLET</t>
  </si>
  <si>
    <t>POINT-AU-PERE</t>
  </si>
  <si>
    <t>QUEBEC</t>
  </si>
  <si>
    <t>SHERBROOKE</t>
  </si>
  <si>
    <t>STE</t>
  </si>
  <si>
    <t>TROIS</t>
  </si>
  <si>
    <t>VARENNES</t>
  </si>
  <si>
    <t>RI</t>
  </si>
  <si>
    <t>BLOCK</t>
  </si>
  <si>
    <t>Providence</t>
  </si>
  <si>
    <t>PAWTUCKET</t>
  </si>
  <si>
    <t>PROVIDENCE</t>
  </si>
  <si>
    <t>Saudi Arabia</t>
  </si>
  <si>
    <t>SA</t>
  </si>
  <si>
    <t>RIYADH</t>
  </si>
  <si>
    <t>SC</t>
  </si>
  <si>
    <t>Anderson</t>
  </si>
  <si>
    <t>ANDERSON</t>
  </si>
  <si>
    <t>Beaufort</t>
  </si>
  <si>
    <t>BEAUFORT</t>
  </si>
  <si>
    <t>Charleston</t>
  </si>
  <si>
    <t>CHARLESTON</t>
  </si>
  <si>
    <t>Florence</t>
  </si>
  <si>
    <t>FLORENCE</t>
  </si>
  <si>
    <t>Greenville</t>
  </si>
  <si>
    <t>GREER</t>
  </si>
  <si>
    <t>Horry</t>
  </si>
  <si>
    <t>MYRTLE BEACH</t>
  </si>
  <si>
    <t>Sumter</t>
  </si>
  <si>
    <t>SUMTER</t>
  </si>
  <si>
    <t>SD</t>
  </si>
  <si>
    <t>ABERDEEN</t>
  </si>
  <si>
    <t>Brookings</t>
  </si>
  <si>
    <t>BROOKINGS</t>
  </si>
  <si>
    <t>Turner</t>
  </si>
  <si>
    <t>CHAN</t>
  </si>
  <si>
    <t>BOX ELDER</t>
  </si>
  <si>
    <t>Beadle</t>
  </si>
  <si>
    <t>HURON</t>
  </si>
  <si>
    <t>Davison</t>
  </si>
  <si>
    <t>MITCHELL</t>
  </si>
  <si>
    <t>Walworth</t>
  </si>
  <si>
    <t>MOBRIDGE</t>
  </si>
  <si>
    <t>Stanley</t>
  </si>
  <si>
    <t>PIERRE</t>
  </si>
  <si>
    <t>RAPID CITY</t>
  </si>
  <si>
    <t>Minnehaha</t>
  </si>
  <si>
    <t>SIOUX FALLS</t>
  </si>
  <si>
    <t>Codington</t>
  </si>
  <si>
    <t>SK</t>
  </si>
  <si>
    <t>MOOSE</t>
  </si>
  <si>
    <t>REGINA</t>
  </si>
  <si>
    <t>SASKATOON</t>
  </si>
  <si>
    <t>TN</t>
  </si>
  <si>
    <t>BRISTOL</t>
  </si>
  <si>
    <t>CHATTANOOGA</t>
  </si>
  <si>
    <t>CROSSVILLE</t>
  </si>
  <si>
    <t>Dyer</t>
  </si>
  <si>
    <t>DYERSBURG</t>
  </si>
  <si>
    <t>Shelby</t>
  </si>
  <si>
    <t>MEMPHIS</t>
  </si>
  <si>
    <t>Davidson</t>
  </si>
  <si>
    <t>NASHVILLE</t>
  </si>
  <si>
    <t>TX</t>
  </si>
  <si>
    <t>Taylor</t>
  </si>
  <si>
    <t>ABILENE</t>
  </si>
  <si>
    <t>Jim Wells</t>
  </si>
  <si>
    <t>ALICE</t>
  </si>
  <si>
    <t>Potter</t>
  </si>
  <si>
    <t>AMARILLO</t>
  </si>
  <si>
    <t>Travis</t>
  </si>
  <si>
    <t>Cameron</t>
  </si>
  <si>
    <t>BROWNSVILLE</t>
  </si>
  <si>
    <t>Childress</t>
  </si>
  <si>
    <t>CHILDRESS</t>
  </si>
  <si>
    <t>Brazos</t>
  </si>
  <si>
    <t>COLLEGE</t>
  </si>
  <si>
    <t>Nueces</t>
  </si>
  <si>
    <t>CORPUS CHRISTI</t>
  </si>
  <si>
    <t>La Salle</t>
  </si>
  <si>
    <t>COTULLA</t>
  </si>
  <si>
    <t>Lamar</t>
  </si>
  <si>
    <t>PARIS</t>
  </si>
  <si>
    <t>Dallam</t>
  </si>
  <si>
    <t>DALHART</t>
  </si>
  <si>
    <t>Dallas</t>
  </si>
  <si>
    <t>DALLAS</t>
  </si>
  <si>
    <t>Val Verde</t>
  </si>
  <si>
    <t>DEL RIO</t>
  </si>
  <si>
    <t>Bell</t>
  </si>
  <si>
    <t>TEMPLE</t>
  </si>
  <si>
    <t>EL PASO</t>
  </si>
  <si>
    <t>FORT HOOD</t>
  </si>
  <si>
    <t>Tarrant</t>
  </si>
  <si>
    <t>FORT WORTH</t>
  </si>
  <si>
    <t>Galveston</t>
  </si>
  <si>
    <t>GALVESTON</t>
  </si>
  <si>
    <t>GEORGETOWN</t>
  </si>
  <si>
    <t>Hunt</t>
  </si>
  <si>
    <t>HARLINGEN</t>
  </si>
  <si>
    <t>Medina</t>
  </si>
  <si>
    <t>HONDO</t>
  </si>
  <si>
    <t>Harris</t>
  </si>
  <si>
    <t>HOUSTON</t>
  </si>
  <si>
    <t>Kleberg</t>
  </si>
  <si>
    <t>KINGSVILLE</t>
  </si>
  <si>
    <t>Webb</t>
  </si>
  <si>
    <t>LAREDO</t>
  </si>
  <si>
    <t>Gregg</t>
  </si>
  <si>
    <t>LONGVIEW</t>
  </si>
  <si>
    <t>Lubbock</t>
  </si>
  <si>
    <t>LUBBOCK</t>
  </si>
  <si>
    <t>Angelina</t>
  </si>
  <si>
    <t>LUFKIN</t>
  </si>
  <si>
    <t>Presidio</t>
  </si>
  <si>
    <t>MARFA</t>
  </si>
  <si>
    <t>San Patricio</t>
  </si>
  <si>
    <t>GREGOR</t>
  </si>
  <si>
    <t>Hidalgo</t>
  </si>
  <si>
    <t>MCALLEN</t>
  </si>
  <si>
    <t>Midland</t>
  </si>
  <si>
    <t>MIDLAND</t>
  </si>
  <si>
    <t>Palo Pinto</t>
  </si>
  <si>
    <t>MINERAL WELLS</t>
  </si>
  <si>
    <t>Nacogdoches</t>
  </si>
  <si>
    <t>NACOGDOCHES</t>
  </si>
  <si>
    <t>Matagorda</t>
  </si>
  <si>
    <t>PALACIOS</t>
  </si>
  <si>
    <t>PORT ARTHUR</t>
  </si>
  <si>
    <t>Bexar</t>
  </si>
  <si>
    <t>RANDOLPH</t>
  </si>
  <si>
    <t>Aransas</t>
  </si>
  <si>
    <t>ROCKPORT</t>
  </si>
  <si>
    <t>Tom Green</t>
  </si>
  <si>
    <t>SAN ANGELO</t>
  </si>
  <si>
    <t>SAN ANTONIO</t>
  </si>
  <si>
    <t>Smith</t>
  </si>
  <si>
    <t>TYLER</t>
  </si>
  <si>
    <t>Starr</t>
  </si>
  <si>
    <t>McLennan</t>
  </si>
  <si>
    <t>WACO</t>
  </si>
  <si>
    <t>Wichita</t>
  </si>
  <si>
    <t>WICHITA FALLS</t>
  </si>
  <si>
    <t>Winkler</t>
  </si>
  <si>
    <t>WINK</t>
  </si>
  <si>
    <t>UT</t>
  </si>
  <si>
    <t>Iron</t>
  </si>
  <si>
    <t>CEDAR CITY</t>
  </si>
  <si>
    <t>Grand</t>
  </si>
  <si>
    <t>MOAB</t>
  </si>
  <si>
    <t>Weber</t>
  </si>
  <si>
    <t>OGDEN</t>
  </si>
  <si>
    <t>Utah</t>
  </si>
  <si>
    <t>PROVO</t>
  </si>
  <si>
    <t>ST. GEORGE</t>
  </si>
  <si>
    <t>Davis</t>
  </si>
  <si>
    <t>SALT LAKE</t>
  </si>
  <si>
    <t>Uintah</t>
  </si>
  <si>
    <t>VERNAL</t>
  </si>
  <si>
    <t>Tooele</t>
  </si>
  <si>
    <t>WENDOVER</t>
  </si>
  <si>
    <t>VA</t>
  </si>
  <si>
    <t>ABINGDON</t>
  </si>
  <si>
    <t>Charlottesville</t>
  </si>
  <si>
    <t>CHARLOTTESVILLE</t>
  </si>
  <si>
    <t>Danville</t>
  </si>
  <si>
    <t>DANVILLE</t>
  </si>
  <si>
    <t>Fairfax</t>
  </si>
  <si>
    <t>FORT BELVOIR</t>
  </si>
  <si>
    <t>Prince Edward</t>
  </si>
  <si>
    <t>FARMVILLE</t>
  </si>
  <si>
    <t>HILLSVILLE</t>
  </si>
  <si>
    <t>Bath</t>
  </si>
  <si>
    <t>HOT SPRINGS</t>
  </si>
  <si>
    <t>Hampton</t>
  </si>
  <si>
    <t>HAMPTON</t>
  </si>
  <si>
    <t>Loudoun</t>
  </si>
  <si>
    <t>LEESBURG</t>
  </si>
  <si>
    <t>Lynchburg</t>
  </si>
  <si>
    <t>LYNCHBURG</t>
  </si>
  <si>
    <t>Manassas</t>
  </si>
  <si>
    <t>MANASSAS</t>
  </si>
  <si>
    <t>Smyth</t>
  </si>
  <si>
    <t>Martinsville</t>
  </si>
  <si>
    <t>MARTINSVILLE</t>
  </si>
  <si>
    <t>Accomack</t>
  </si>
  <si>
    <t>MELFA</t>
  </si>
  <si>
    <t>Newport News</t>
  </si>
  <si>
    <t>NEWPORT NEWS</t>
  </si>
  <si>
    <t>Virginia Beach</t>
  </si>
  <si>
    <t>VIRGINIA BEACH</t>
  </si>
  <si>
    <t>Prince William</t>
  </si>
  <si>
    <t>QUANTICO</t>
  </si>
  <si>
    <t>RICHMOND</t>
  </si>
  <si>
    <t>Roanoke</t>
  </si>
  <si>
    <t>ROANOKE</t>
  </si>
  <si>
    <t>Fredericksburg</t>
  </si>
  <si>
    <t>FREDERICKSBURG</t>
  </si>
  <si>
    <t>Staunton</t>
  </si>
  <si>
    <t>STAUNTON</t>
  </si>
  <si>
    <t>BLACKSBURG</t>
  </si>
  <si>
    <t>DULLES</t>
  </si>
  <si>
    <t>Arlington</t>
  </si>
  <si>
    <t>ARLINGTON</t>
  </si>
  <si>
    <t>Winchester</t>
  </si>
  <si>
    <t>WINCHESTER</t>
  </si>
  <si>
    <t>Wise</t>
  </si>
  <si>
    <t>WISE</t>
  </si>
  <si>
    <t>VT</t>
  </si>
  <si>
    <t>Chittenden</t>
  </si>
  <si>
    <t>Vietnam</t>
  </si>
  <si>
    <t>HO</t>
  </si>
  <si>
    <t>MONTPELIER</t>
  </si>
  <si>
    <t>Rutland</t>
  </si>
  <si>
    <t>RUTLAND</t>
  </si>
  <si>
    <t>Windsor</t>
  </si>
  <si>
    <t>WA</t>
  </si>
  <si>
    <t>Whatcom</t>
  </si>
  <si>
    <t>BELLINGHAM</t>
  </si>
  <si>
    <t>Kitsap</t>
  </si>
  <si>
    <t>BREMERTON</t>
  </si>
  <si>
    <t>EPHRATA</t>
  </si>
  <si>
    <t>Spokane</t>
  </si>
  <si>
    <t>FAIRCHILD</t>
  </si>
  <si>
    <t>SPOKANE</t>
  </si>
  <si>
    <t>Grays Harbor</t>
  </si>
  <si>
    <t>GRAY</t>
  </si>
  <si>
    <t>KENNEWICK</t>
  </si>
  <si>
    <t>HOQUIAM</t>
  </si>
  <si>
    <t>Cowlitz</t>
  </si>
  <si>
    <t>KELSO</t>
  </si>
  <si>
    <t>MOSES LAKE</t>
  </si>
  <si>
    <t>Thurston</t>
  </si>
  <si>
    <t>OLYMPIA</t>
  </si>
  <si>
    <t>PASCO</t>
  </si>
  <si>
    <t>Whitman</t>
  </si>
  <si>
    <t>PULLMAN</t>
  </si>
  <si>
    <t>Clallam</t>
  </si>
  <si>
    <t>FORKS</t>
  </si>
  <si>
    <t>King</t>
  </si>
  <si>
    <t>RENTON</t>
  </si>
  <si>
    <t>SEATTLE</t>
  </si>
  <si>
    <t>Snohomish</t>
  </si>
  <si>
    <t>SNOHOMISH</t>
  </si>
  <si>
    <t>Pierce</t>
  </si>
  <si>
    <t>TACOMA</t>
  </si>
  <si>
    <t>Klickitat</t>
  </si>
  <si>
    <t>DALLESPORT</t>
  </si>
  <si>
    <t>Walla Walla</t>
  </si>
  <si>
    <t>WALLA</t>
  </si>
  <si>
    <t>WENATCHEE</t>
  </si>
  <si>
    <t>Island</t>
  </si>
  <si>
    <t>WHIDBEY ISLAND</t>
  </si>
  <si>
    <t>PORT ANGELES</t>
  </si>
  <si>
    <t>Yakima</t>
  </si>
  <si>
    <t>YAKIMA</t>
  </si>
  <si>
    <t>WI</t>
  </si>
  <si>
    <t>Outagamie</t>
  </si>
  <si>
    <t>APPLETON</t>
  </si>
  <si>
    <t>Eau Claire</t>
  </si>
  <si>
    <t>EAU CLAIRE</t>
  </si>
  <si>
    <t>GREEN BAY</t>
  </si>
  <si>
    <t>Rock</t>
  </si>
  <si>
    <t>JANESVILLE</t>
  </si>
  <si>
    <t>La Crosse</t>
  </si>
  <si>
    <t>LA CROSSE</t>
  </si>
  <si>
    <t>LONE ROCK</t>
  </si>
  <si>
    <t>Dane</t>
  </si>
  <si>
    <t>MADISON</t>
  </si>
  <si>
    <t>Manitowoc</t>
  </si>
  <si>
    <t>MANITOWOC</t>
  </si>
  <si>
    <t>Wood</t>
  </si>
  <si>
    <t>MARSHFIELD</t>
  </si>
  <si>
    <t>Milwaukee</t>
  </si>
  <si>
    <t>MILWAUKEE</t>
  </si>
  <si>
    <t>MINOCQUA</t>
  </si>
  <si>
    <t>Marathon</t>
  </si>
  <si>
    <t>MOSINEE</t>
  </si>
  <si>
    <t>Price</t>
  </si>
  <si>
    <t>PHILLIPS</t>
  </si>
  <si>
    <t>RHINELANDER</t>
  </si>
  <si>
    <t>RICE</t>
  </si>
  <si>
    <t>Door</t>
  </si>
  <si>
    <t>STURGEON</t>
  </si>
  <si>
    <t>WAUSAU</t>
  </si>
  <si>
    <t>OSHKOSH</t>
  </si>
  <si>
    <t>WV</t>
  </si>
  <si>
    <t>Raleigh</t>
  </si>
  <si>
    <t>BECKLEY</t>
  </si>
  <si>
    <t>BLUEFIELD</t>
  </si>
  <si>
    <t>Kanawha</t>
  </si>
  <si>
    <t>Randolph</t>
  </si>
  <si>
    <t>ELKINS</t>
  </si>
  <si>
    <t>Cabell</t>
  </si>
  <si>
    <t>HUNTINGTON</t>
  </si>
  <si>
    <t>Greenbrier</t>
  </si>
  <si>
    <t>LEWISBURG</t>
  </si>
  <si>
    <t>Berkeley</t>
  </si>
  <si>
    <t>MARTINSBURG</t>
  </si>
  <si>
    <t>Monongalia</t>
  </si>
  <si>
    <t>MORGANTOWN</t>
  </si>
  <si>
    <t>PARKERSBURG</t>
  </si>
  <si>
    <t>Ohio</t>
  </si>
  <si>
    <t>WHEELING</t>
  </si>
  <si>
    <t>WY</t>
  </si>
  <si>
    <t>Natrona</t>
  </si>
  <si>
    <t>CASPER</t>
  </si>
  <si>
    <t>Laramie</t>
  </si>
  <si>
    <t>CHEYENNE</t>
  </si>
  <si>
    <t>CODY</t>
  </si>
  <si>
    <t>Uinta</t>
  </si>
  <si>
    <t>Campbell</t>
  </si>
  <si>
    <t>GILLETTE</t>
  </si>
  <si>
    <t>Sweetwater</t>
  </si>
  <si>
    <t>Teton</t>
  </si>
  <si>
    <t>Fremont</t>
  </si>
  <si>
    <t>LANDER</t>
  </si>
  <si>
    <t>Goshen</t>
  </si>
  <si>
    <t>LARAMIE</t>
  </si>
  <si>
    <t>Carbon</t>
  </si>
  <si>
    <t>RAWLINS</t>
  </si>
  <si>
    <t>RIVERTON</t>
  </si>
  <si>
    <t>Sheridan</t>
  </si>
  <si>
    <t>SHERIDAN</t>
  </si>
  <si>
    <t>Washakie</t>
  </si>
  <si>
    <t>WORLAND</t>
  </si>
  <si>
    <t>YT</t>
  </si>
  <si>
    <t>WHITEHORSE</t>
  </si>
  <si>
    <t>City_WUFIp Data Set</t>
  </si>
  <si>
    <t>CALGARY INT AP</t>
  </si>
  <si>
    <t>COP UPPER</t>
  </si>
  <si>
    <t>EDMONTON AP</t>
  </si>
  <si>
    <t>EDMONTON MUN AP</t>
  </si>
  <si>
    <t>EDMONTON NAMAO</t>
  </si>
  <si>
    <t>FORT MCMURRAY AP</t>
  </si>
  <si>
    <t>GRAND PRAIRIE</t>
  </si>
  <si>
    <t>MEDICINE AP</t>
  </si>
  <si>
    <t>RED DEER AP</t>
  </si>
  <si>
    <t>DUBAI INT AP</t>
  </si>
  <si>
    <t>ADAK NAS</t>
  </si>
  <si>
    <t>ANAKTUVUK PASS</t>
  </si>
  <si>
    <t>ANCHORAGE INTL AP</t>
  </si>
  <si>
    <t>ANCHORAGE MERRILL FIELD</t>
  </si>
  <si>
    <t>ANCHORAGE/ELMENDORF</t>
  </si>
  <si>
    <t>ANIAK AIRPORT</t>
  </si>
  <si>
    <t>ANNETTE ISLAND AP</t>
  </si>
  <si>
    <t>BARROW W POST-W ROGERS ARPT [NSA - ARM]</t>
  </si>
  <si>
    <t>BETHEL AIRPORT</t>
  </si>
  <si>
    <t>BETTLES FIELD</t>
  </si>
  <si>
    <t>BIG DELTA ALLEN AAF</t>
  </si>
  <si>
    <t>BIG RIVER LAKE</t>
  </si>
  <si>
    <t>BIRCHWOOD</t>
  </si>
  <si>
    <t>COLD BAY ARPT</t>
  </si>
  <si>
    <t>DILLINGHAM (AMOS)</t>
  </si>
  <si>
    <t>DUTCH HARBOR</t>
  </si>
  <si>
    <t>FAIRBANKS INTL ARPT</t>
  </si>
  <si>
    <t>FAIRBANKS/EIELSON A</t>
  </si>
  <si>
    <t>GULKANA INTERMEDIATE FIELD</t>
  </si>
  <si>
    <t>HOMER ARPT</t>
  </si>
  <si>
    <t>HOONAH</t>
  </si>
  <si>
    <t>HUSLIA</t>
  </si>
  <si>
    <t>HYDABURG SEAPLANE</t>
  </si>
  <si>
    <t>ILIAMNA ARPT</t>
  </si>
  <si>
    <t>JUNEAU INT ARPT</t>
  </si>
  <si>
    <t>KAKE SEAPLANE BASE</t>
  </si>
  <si>
    <t>KENAI MUNICIPAL AP</t>
  </si>
  <si>
    <t>KETCHIKAN INTL AP</t>
  </si>
  <si>
    <t>KING SALMON ARPT</t>
  </si>
  <si>
    <t>KODIAK AIRPORT</t>
  </si>
  <si>
    <t>KOTZEBUE RALPH WEIN MEMORIAL</t>
  </si>
  <si>
    <t>LAKE HOOD SEAPLANE</t>
  </si>
  <si>
    <t>MCGRATH ARPT</t>
  </si>
  <si>
    <t>MIDDLETON ISLAND AUT</t>
  </si>
  <si>
    <t>MINCHUMINA</t>
  </si>
  <si>
    <t>NENANA MUNICIPAL AP</t>
  </si>
  <si>
    <t>NOME MUNICIPAL ARPT</t>
  </si>
  <si>
    <t>NORTHWAY AIRPORT</t>
  </si>
  <si>
    <t>PALMER MUNICIPAL</t>
  </si>
  <si>
    <t>POINT HOPE (AWOS)</t>
  </si>
  <si>
    <t>SAINT MARY`S (AWOS)</t>
  </si>
  <si>
    <t>SHEMYA AFB</t>
  </si>
  <si>
    <t>SHISHMAREF (AWOS)</t>
  </si>
  <si>
    <t>SITKA JAPONSKI AP</t>
  </si>
  <si>
    <t>SKAGWAY AIRPORT</t>
  </si>
  <si>
    <t>ST PAUL ISLAND ARPT</t>
  </si>
  <si>
    <t>TALKEETNA STATE ARPT</t>
  </si>
  <si>
    <t>TANANA RALPH M CALHOUN MEM AP</t>
  </si>
  <si>
    <t>TOGIAK VILLAGE AWOS</t>
  </si>
  <si>
    <t>UNALAKLEET FIELD</t>
  </si>
  <si>
    <t>VALDEZ PIONEER FIEL</t>
  </si>
  <si>
    <t>VALDEZ WSO</t>
  </si>
  <si>
    <t>YAKUTAT STATE ARPT</t>
  </si>
  <si>
    <t>ANNISTON METROPOLITAN AP</t>
  </si>
  <si>
    <t>AUBURN-OPELIKA APT</t>
  </si>
  <si>
    <t>BIRMINGHAM MUNICIPAL AP</t>
  </si>
  <si>
    <t>CAIRNS FIELD FORT RUCKER</t>
  </si>
  <si>
    <t>DOTHAN MUNICIPAL AP</t>
  </si>
  <si>
    <t>GADSEN MUNI AWOS</t>
  </si>
  <si>
    <t>HUNTSVILLE INTL/JONES FIELD</t>
  </si>
  <si>
    <t>MAXWELL AFB</t>
  </si>
  <si>
    <t>MOBILE DOWNTOWN AP</t>
  </si>
  <si>
    <t>MOBILE REGIONAL AP</t>
  </si>
  <si>
    <t>MONTGOMERY DANNELLY FIELD</t>
  </si>
  <si>
    <t>MUSCLE SHOALS REGIONAL AP</t>
  </si>
  <si>
    <t>TROY AIR FIELD</t>
  </si>
  <si>
    <t>TUSCALOOSA MUNICIPAL AP</t>
  </si>
  <si>
    <t>BATESVILLE (AWOS)</t>
  </si>
  <si>
    <t>BENTONVILLE (AWOS)</t>
  </si>
  <si>
    <t>EL DORADO GOODWIN FIELD</t>
  </si>
  <si>
    <t>FAYETTEVILLE DRAKE FIELD</t>
  </si>
  <si>
    <t>FLIPPIN (AWOS)</t>
  </si>
  <si>
    <t>FORT SMITH REGIONAL AP</t>
  </si>
  <si>
    <t>HARRISON FAA AP</t>
  </si>
  <si>
    <t>JONESBORO MUNI</t>
  </si>
  <si>
    <t>LITTLE ROCK ADAMS FIELD</t>
  </si>
  <si>
    <t>LITTLE ROCK AFB</t>
  </si>
  <si>
    <t>PINE BLUFF FAA AP</t>
  </si>
  <si>
    <t>ROGERS (AWOS)</t>
  </si>
  <si>
    <t>SILOAM SPRING(AWOS)</t>
  </si>
  <si>
    <t>SPRINGDALE MUNI</t>
  </si>
  <si>
    <t>STUTTGART (AWOS)</t>
  </si>
  <si>
    <t>TEXARKANA WEBB FIELD</t>
  </si>
  <si>
    <t>WALNUT RIDGE (AWOS)</t>
  </si>
  <si>
    <t>CASA GRANDE (AWOS)</t>
  </si>
  <si>
    <t>DAVIS MONTHAN AFB</t>
  </si>
  <si>
    <t>DEER VALLEY/PHOENIX</t>
  </si>
  <si>
    <t>DOUGLAS BISBEE-DOUGLAS INTL A</t>
  </si>
  <si>
    <t>FLAGSTAFF PULLIAM ARPT</t>
  </si>
  <si>
    <t>GRAND CANYON NATL P</t>
  </si>
  <si>
    <t>KINGMAN (AMOS)</t>
  </si>
  <si>
    <t>LUKE AFB</t>
  </si>
  <si>
    <t>PAGE MUNI (AMOS)</t>
  </si>
  <si>
    <t>PHOENIX SKY HARBOR INTL AP</t>
  </si>
  <si>
    <t>PRESCOTT LOVE FIELD</t>
  </si>
  <si>
    <t>SAFFORD (AMOS)</t>
  </si>
  <si>
    <t>SCOTTSDALE MUNI</t>
  </si>
  <si>
    <t>SHOW LOW MUNI AP</t>
  </si>
  <si>
    <t>TUCSON INTERNATIONAL AP</t>
  </si>
  <si>
    <t>WINSLOW MUNICIPAL AP</t>
  </si>
  <si>
    <t>YUMA INTL ARPT</t>
  </si>
  <si>
    <t>YUMA MCAS</t>
  </si>
  <si>
    <t>ABBOTSFORD AP</t>
  </si>
  <si>
    <t>AGASSIZ CDA</t>
  </si>
  <si>
    <t>BALLENAS ISLAND</t>
  </si>
  <si>
    <t>COMOX AP</t>
  </si>
  <si>
    <t>CRANBROOK AP</t>
  </si>
  <si>
    <t>DISCOVERY ISLAND</t>
  </si>
  <si>
    <t>ENTRANCE ISLAND</t>
  </si>
  <si>
    <t>ESQUIMALT HARBOUR</t>
  </si>
  <si>
    <t>FORT NELSON</t>
  </si>
  <si>
    <t>FORT SAINT JOHN</t>
  </si>
  <si>
    <t>KAMLOOPS AP</t>
  </si>
  <si>
    <t>KELOWNA AP</t>
  </si>
  <si>
    <t>NORTH VANCOUVER</t>
  </si>
  <si>
    <t>PENTICTON AP</t>
  </si>
  <si>
    <t>PITT MEADOWS</t>
  </si>
  <si>
    <t>PRINCE GEORGE</t>
  </si>
  <si>
    <t>SMITHERS AP</t>
  </si>
  <si>
    <t>VICTORIA AP</t>
  </si>
  <si>
    <t>VICTORIA UNIV</t>
  </si>
  <si>
    <t>W VANCOUVER</t>
  </si>
  <si>
    <t>WHITE ROCK</t>
  </si>
  <si>
    <t>ARCATA AIRPORT</t>
  </si>
  <si>
    <t>BAKERSFIELD MEADOWS FIELD</t>
  </si>
  <si>
    <t>BEALE AFB</t>
  </si>
  <si>
    <t>BISHOP AIRPORT</t>
  </si>
  <si>
    <t>BLUE CANYON AP</t>
  </si>
  <si>
    <t>BLYTHE RIVERSIDE CO ARPT</t>
  </si>
  <si>
    <t>BURBANK-GLENDALE-PASADENA AP</t>
  </si>
  <si>
    <t>CAMARILLO (AWOS)</t>
  </si>
  <si>
    <t>CAMP PENDLETON MCAS</t>
  </si>
  <si>
    <t>CARLSBAD/PALOMAR</t>
  </si>
  <si>
    <t>CHINA LAKE NAF</t>
  </si>
  <si>
    <t>CHINO AIRPORT</t>
  </si>
  <si>
    <t>CHULA VISTA BROWN FIELD NAAS</t>
  </si>
  <si>
    <t>CONCORD CONCORD-BUCHANAN FIEL</t>
  </si>
  <si>
    <t>CRESCENT CITY FAA AI</t>
  </si>
  <si>
    <t>DAGGETT BARSTOW-DAGGETT AP</t>
  </si>
  <si>
    <t>EDWARDS AFB</t>
  </si>
  <si>
    <t>FRESNO YOSEMITE INTL AP</t>
  </si>
  <si>
    <t>FULLERTON MUNICIPAL</t>
  </si>
  <si>
    <t>HAYWARD AIR TERM</t>
  </si>
  <si>
    <t>JACK NORTHROP FLD H</t>
  </si>
  <si>
    <t>LANCASTER GEN WM FOX FIELD</t>
  </si>
  <si>
    <t>LEMOORE REEVES NAS</t>
  </si>
  <si>
    <t>LIVERMORE MUNICIPAL</t>
  </si>
  <si>
    <t>LOMPOC (AWOS)</t>
  </si>
  <si>
    <t>LONG BEACH DAUGHERTY FLD</t>
  </si>
  <si>
    <t>LOS ANGELES INTL ARPT</t>
  </si>
  <si>
    <t>MARCH AFB</t>
  </si>
  <si>
    <t>MERCED/MACREADY FLD</t>
  </si>
  <si>
    <t>MODESTO CITY-COUNTY AP</t>
  </si>
  <si>
    <t>MONTAGUE SISKIYOU COUNTY AP</t>
  </si>
  <si>
    <t>MONTEREY NAF</t>
  </si>
  <si>
    <t>MOUNTAIN VIEW MOFFETT FLD NAS</t>
  </si>
  <si>
    <t>NAPA CO. AIRPORT</t>
  </si>
  <si>
    <t>NEEDLES AIRPORT</t>
  </si>
  <si>
    <t>OAKLAND METROPOLITAN ARPT</t>
  </si>
  <si>
    <t>OXNARD AIRPORT</t>
  </si>
  <si>
    <t>PALM SPRINGS INTL</t>
  </si>
  <si>
    <t>PALM SPRINGS THERMAL AP</t>
  </si>
  <si>
    <t>PALMDALE AIRPORT</t>
  </si>
  <si>
    <t>PASO ROBLES MUNICIPAL ARPT</t>
  </si>
  <si>
    <t>POINT MUGU NF</t>
  </si>
  <si>
    <t>PORTERVILLE (AWOS)</t>
  </si>
  <si>
    <t>RED BLUFF MUNICIPAL ARPT</t>
  </si>
  <si>
    <t>REDDING MUNICIPAL ARPT</t>
  </si>
  <si>
    <t>RIVERSIDE MUNI</t>
  </si>
  <si>
    <t>SACRAMENTO EXECUTIVE ARPT</t>
  </si>
  <si>
    <t>SACRAMENTO METROPOLITAN AP</t>
  </si>
  <si>
    <t>SALINAS MUNICIPAL AP</t>
  </si>
  <si>
    <t>SAN DIEGO LINDBERGH FIELD</t>
  </si>
  <si>
    <t>SAN DIEGO MIRAMAR NAS</t>
  </si>
  <si>
    <t>SAN DIEGO NORTH ISLAND NAS</t>
  </si>
  <si>
    <t>SAN DIEGO/MONTGOMER</t>
  </si>
  <si>
    <t>SAN FRANCISCO INTL AP</t>
  </si>
  <si>
    <t>SAN JOSE INTL AP</t>
  </si>
  <si>
    <t>SAN LUIS CO RGNL</t>
  </si>
  <si>
    <t>SANDBERG</t>
  </si>
  <si>
    <t>SANTA ANA-JOHN WAYNE AP</t>
  </si>
  <si>
    <t>SANTA BARBARA MUNICIPAL AP</t>
  </si>
  <si>
    <t>SANTA MARIA PUBLIC ARPT</t>
  </si>
  <si>
    <t>SANTA MONICA MUNI</t>
  </si>
  <si>
    <t>SANTA ROSA (AWOS)</t>
  </si>
  <si>
    <t>SOUTH LAKE TAHOE-LAKE TAHOE AP</t>
  </si>
  <si>
    <t>STOCKTON METROPOLITAN ARPT</t>
  </si>
  <si>
    <t>TRAVIS FIELD AFB</t>
  </si>
  <si>
    <t>TRUCKEE-TAHOE</t>
  </si>
  <si>
    <t>TWENTYNINE PALMS</t>
  </si>
  <si>
    <t>UKIAH MUNICIPAL AP</t>
  </si>
  <si>
    <t>VAN NUYS AIRPORT</t>
  </si>
  <si>
    <t>VISALIA MUNI (AWOS)</t>
  </si>
  <si>
    <t>YUBA CO</t>
  </si>
  <si>
    <t>AKRON WASHINGTON CO AP</t>
  </si>
  <si>
    <t>ALAMOSA SAN LUIS VALLEY RGNL</t>
  </si>
  <si>
    <t>ASPEN PITKIN CO SAR</t>
  </si>
  <si>
    <t>AURORA BUCKLEY FIELD ANGB</t>
  </si>
  <si>
    <t>BROOMFIELD/JEFFCO [BOULDER - SURFRAD]</t>
  </si>
  <si>
    <t>COLORADO SPRINGS MUNI AP</t>
  </si>
  <si>
    <t>CORTEZ/MONTEZUMA</t>
  </si>
  <si>
    <t>CRAIG-MOFFAT</t>
  </si>
  <si>
    <t>DENVER INTL AP</t>
  </si>
  <si>
    <t>DENVER/CENTENNIAL [GOLDEN - NREL]</t>
  </si>
  <si>
    <t>DURANGO/LA PLATA CO</t>
  </si>
  <si>
    <t>EAGLE COUNTY AP</t>
  </si>
  <si>
    <t>FORT COLLINS (AWOS)</t>
  </si>
  <si>
    <t>GRAND JUNCTION WALKER FIELD</t>
  </si>
  <si>
    <t>GREELEY/WELD (AWOS)</t>
  </si>
  <si>
    <t>GUNNISON CO. (AWOS)</t>
  </si>
  <si>
    <t>HAYDEN/YAMPA (AWOS)</t>
  </si>
  <si>
    <t>LA JUNTA MUNICIPAL AP</t>
  </si>
  <si>
    <t>LAMAR MUNICIPAL</t>
  </si>
  <si>
    <t>LEADVILLE/LAKE CO.</t>
  </si>
  <si>
    <t>MONTROSE CO. ARPT</t>
  </si>
  <si>
    <t>PUEBLO MEMORIAL AP</t>
  </si>
  <si>
    <t>RIFLE/GARFIELD RGNL</t>
  </si>
  <si>
    <t>TRINIDAD LAS ANIMAS COUNTY AP</t>
  </si>
  <si>
    <t>BRIDGEPORT SIKORSKY MEMORIAL</t>
  </si>
  <si>
    <t>DANBURY MUNICIPAL</t>
  </si>
  <si>
    <t>GROTON NEW LONDON AP</t>
  </si>
  <si>
    <t>HARTFORD BRADLEY INTL AP</t>
  </si>
  <si>
    <t>HARTFORD BRAINARD FD</t>
  </si>
  <si>
    <t>NEW HAVEN TWEED AIRPORT</t>
  </si>
  <si>
    <t>OXFORD (AWOS)</t>
  </si>
  <si>
    <t>DOVER AFB</t>
  </si>
  <si>
    <t>WILMINGTON NEW CASTLE CNTY AP</t>
  </si>
  <si>
    <t>CRESTVIEW BOB SIKES AP</t>
  </si>
  <si>
    <t>DAYTONA BEACH INTL AP</t>
  </si>
  <si>
    <t>FORT LAUDERDALE HOLLYWOOD INT</t>
  </si>
  <si>
    <t>FORT MYERS PAGE FIELD</t>
  </si>
  <si>
    <t>GAINESVILLE REGIONAL AP</t>
  </si>
  <si>
    <t>HOMESTEAD AFB</t>
  </si>
  <si>
    <t>JACKSONVILLE INTL ARPT</t>
  </si>
  <si>
    <t>JACKSONVILLE NAS</t>
  </si>
  <si>
    <t>JACKSONVILLE/CRAIG</t>
  </si>
  <si>
    <t>KEY WEST INTL ARPT</t>
  </si>
  <si>
    <t>KEY WEST NAS</t>
  </si>
  <si>
    <t>MACDILL AFB</t>
  </si>
  <si>
    <t>MARATHON AIRPORT</t>
  </si>
  <si>
    <t>MAYPORT NS</t>
  </si>
  <si>
    <t>MELBOURNE REGIONAL AP</t>
  </si>
  <si>
    <t>MIAMI INTL AP</t>
  </si>
  <si>
    <t>MIAMI/KENDALL-TAMIA</t>
  </si>
  <si>
    <t>MIAMI/OPA LOCKA</t>
  </si>
  <si>
    <t>NAPLES MUNICIPAL</t>
  </si>
  <si>
    <t>NASA SHUTTLE FCLTY</t>
  </si>
  <si>
    <t>OCALA MUNI (AWOS)</t>
  </si>
  <si>
    <t>ORLANDO EXECUTIVE AP</t>
  </si>
  <si>
    <t>ORLANDO INTL ARPT</t>
  </si>
  <si>
    <t>ORLANDO SANFORD AIRPORT</t>
  </si>
  <si>
    <t>PANAMA CITY BAY CO</t>
  </si>
  <si>
    <t>PENSACOLA FOREST SHERMAN NAS</t>
  </si>
  <si>
    <t>PENSACOLA REGIONAL AP</t>
  </si>
  <si>
    <t>SARASOTA BRADENTON</t>
  </si>
  <si>
    <t>SOUTHWEST FLORIDA I</t>
  </si>
  <si>
    <t>ST LUCIE CO INTL</t>
  </si>
  <si>
    <t>ST PETERSBURG ALBERT WHITTED</t>
  </si>
  <si>
    <t>ST PETERSBURG CLEAR</t>
  </si>
  <si>
    <t>TALLAHASSEE REGIONAL AP [ISIS]</t>
  </si>
  <si>
    <t>TAMPA INTERNATIONAL AP</t>
  </si>
  <si>
    <t>TYNDALL AFB</t>
  </si>
  <si>
    <t>VALPARAISO EGLIN AFB</t>
  </si>
  <si>
    <t>VALPARAISO HURLBURT</t>
  </si>
  <si>
    <t>VERO BEACH MUNICIPAL ARPT</t>
  </si>
  <si>
    <t>WHITING FIELD NAAS</t>
  </si>
  <si>
    <t>ALBANY DOUGHERTY COUNTY AP</t>
  </si>
  <si>
    <t>ALMA BACON COUNTY AP</t>
  </si>
  <si>
    <t>ATHENS BEN EPPS AP</t>
  </si>
  <si>
    <t>ATLANTA HARTSFIELD INTL AP</t>
  </si>
  <si>
    <t>AUGUSTA BUSH FIELD</t>
  </si>
  <si>
    <t>BRUNSWICK GOLDEN IS</t>
  </si>
  <si>
    <t>BRUNSWICK MALCOLM MCKINNON AP</t>
  </si>
  <si>
    <t>COLUMBUS METROPOLITAN ARPT</t>
  </si>
  <si>
    <t>DEKALB PEACHTREE</t>
  </si>
  <si>
    <t>FORT BENNING LAWSON</t>
  </si>
  <si>
    <t>FULTON CO ARPT BROW</t>
  </si>
  <si>
    <t>HUNTER AAF</t>
  </si>
  <si>
    <t>MACON MIDDLE GA REGIONAL AP</t>
  </si>
  <si>
    <t>MARIETTA DOBBINS AFB</t>
  </si>
  <si>
    <t>MOODY AFB/VALDOSTA</t>
  </si>
  <si>
    <t>ROME R B RUSSELL AP</t>
  </si>
  <si>
    <t>SAVANNAH INTL AP</t>
  </si>
  <si>
    <t>VALDOSTA WB AIRPORT</t>
  </si>
  <si>
    <t>WARNER ROBINS AFB</t>
  </si>
  <si>
    <t>BARBERS POINT NAS</t>
  </si>
  <si>
    <t>HILO INTERNATIONAL AP</t>
  </si>
  <si>
    <t>HONOLULU INTL ARPT</t>
  </si>
  <si>
    <t>KAHULUI AIRPORT</t>
  </si>
  <si>
    <t>KANEOHE BAY MCAS</t>
  </si>
  <si>
    <t>KONA INTL AT KEAHOL</t>
  </si>
  <si>
    <t>LANAI AP</t>
  </si>
  <si>
    <t>LIHUE AIRPORT</t>
  </si>
  <si>
    <t>MOLOKAI (AMOS)</t>
  </si>
  <si>
    <t>BOONE MUNI</t>
  </si>
  <si>
    <t>BURLINGTON MUNICIPAL AP</t>
  </si>
  <si>
    <t>CEDAR RAPIDS MUNICIPAL AP</t>
  </si>
  <si>
    <t>CLINTON MUNI (AWOS)</t>
  </si>
  <si>
    <t>DES MOINES INTL AP</t>
  </si>
  <si>
    <t>DUBUQUE REGIONAL AP</t>
  </si>
  <si>
    <t>ESTHERVILLE MUNI</t>
  </si>
  <si>
    <t>FAIR FIELD</t>
  </si>
  <si>
    <t>FORT DODGE (AWOS)</t>
  </si>
  <si>
    <t>KEOKUK MUNI</t>
  </si>
  <si>
    <t>MASON CITY MUNICIPAL ARPT</t>
  </si>
  <si>
    <t>MONTICELLO MUNI</t>
  </si>
  <si>
    <t>NEWTON MUNI</t>
  </si>
  <si>
    <t>OELWEN</t>
  </si>
  <si>
    <t>OTTUMWA INDUSTRIAL AP</t>
  </si>
  <si>
    <t>SHENANDOAH MUNI</t>
  </si>
  <si>
    <t>SIOUX CITY SIOUX GATEWAY AP</t>
  </si>
  <si>
    <t>WATERLOO MUNICIPAL AP</t>
  </si>
  <si>
    <t>BOISE AIR TERMINAL [UO]</t>
  </si>
  <si>
    <t>BURLEY MUNICIPAL ARPT</t>
  </si>
  <si>
    <t>CALDWELL (AWOS)</t>
  </si>
  <si>
    <t>COEUR D`ALENE(AWOS)</t>
  </si>
  <si>
    <t>IDAHO FALLS FANNING FIELD</t>
  </si>
  <si>
    <t>JOSLIN FLD MAGIC VA [TWIN FALLS - UO]</t>
  </si>
  <si>
    <t>LEWISTON NEZ PERCE CNTY AP</t>
  </si>
  <si>
    <t>MOUNTAIN HOME AFB</t>
  </si>
  <si>
    <t>POCATELLO REGIONAL AP</t>
  </si>
  <si>
    <t>SALMON/LEMHI (AWOS)</t>
  </si>
  <si>
    <t>AURORA MUNICIPAL</t>
  </si>
  <si>
    <t>BELLEVILLE SCOTT AFB</t>
  </si>
  <si>
    <t>CAHOKIA/ST. LOUIS</t>
  </si>
  <si>
    <t>CENTRAL ILLINOIS RG</t>
  </si>
  <si>
    <t>CHICAGO MIDWAY AP</t>
  </si>
  <si>
    <t>CHICAGO OHARE INTL AP</t>
  </si>
  <si>
    <t>CHICAGO/WAUKEGAN</t>
  </si>
  <si>
    <t>MARION REGIONAL</t>
  </si>
  <si>
    <t>MOLINE QUAD CITY INTL AP</t>
  </si>
  <si>
    <t>MOUNT VERNON (AWOS)</t>
  </si>
  <si>
    <t>PEORIA GREATER PEORIA AP</t>
  </si>
  <si>
    <t>QUINCY MUNI BALDWIN FLD</t>
  </si>
  <si>
    <t>ROCKFORD GREATER ROCKFORD AP</t>
  </si>
  <si>
    <t>SOUTHERN ILLINOIS</t>
  </si>
  <si>
    <t>SPRINGFIELD CAPITAL AP</t>
  </si>
  <si>
    <t>STERLING ROCKFALLS</t>
  </si>
  <si>
    <t>UNIV OF ILLINOIS WI [BONDVILLE - SURFRAD]</t>
  </si>
  <si>
    <t>W. CHICAGO/DU PAGE</t>
  </si>
  <si>
    <t>DELAWARE CO JOHNSON</t>
  </si>
  <si>
    <t>EVANSVILLE REGIONAL AP</t>
  </si>
  <si>
    <t>FORT WAYNE INTL AP</t>
  </si>
  <si>
    <t>GRISSOM ARB</t>
  </si>
  <si>
    <t>INDIANAPOLIS INTL AP</t>
  </si>
  <si>
    <t>LAFAYETTE PURDUE UNIV AP</t>
  </si>
  <si>
    <t>MONROE CO</t>
  </si>
  <si>
    <t>NEW DELHI SAFDARJUNG AP</t>
  </si>
  <si>
    <t>SOUTH BEND MICHIANA RGNL AP</t>
  </si>
  <si>
    <t>TERRE HAUTE HULMAN REGIONAL A</t>
  </si>
  <si>
    <t>CHANUTE MARTIN JOHNSON AP</t>
  </si>
  <si>
    <t>CONCORDIA BLOSSER MUNI AP</t>
  </si>
  <si>
    <t>DODGE CITY REGIONAL AP</t>
  </si>
  <si>
    <t>EMPORIA MUNICIPAL AP</t>
  </si>
  <si>
    <t>FORT RILEY MARSHALL AAF</t>
  </si>
  <si>
    <t>GARDEN CITY MUNICIPAL AP</t>
  </si>
  <si>
    <t>GOODLAND RENNER FIELD</t>
  </si>
  <si>
    <t>GREAT BEND (AWOS)</t>
  </si>
  <si>
    <t>HAYS MUNI (AWOS)</t>
  </si>
  <si>
    <t>HILL CITY MUNICIPAL AP</t>
  </si>
  <si>
    <t>HUTCHINSON MUNICIPAL AP</t>
  </si>
  <si>
    <t>LIBERAL MUNI</t>
  </si>
  <si>
    <t>MANHATTAN RGNL</t>
  </si>
  <si>
    <t>MCCONNELL AFB</t>
  </si>
  <si>
    <t>NEWTON (AWOS)</t>
  </si>
  <si>
    <t>OLATHE-JOHNSON COUNTY INDUSTRIAL AP</t>
  </si>
  <si>
    <t>OLATHE/JOHNSON CO.</t>
  </si>
  <si>
    <t>RUSSELL MUNICIPAL AP</t>
  </si>
  <si>
    <t>SALINA MUNICIPAL AP</t>
  </si>
  <si>
    <t>TOPEKA FORBES FIELD</t>
  </si>
  <si>
    <t>TOPEKA MUNICIPAL AP</t>
  </si>
  <si>
    <t>WICHITA MID-CONTINENT AP</t>
  </si>
  <si>
    <t>WICHITA/COL. JABARA</t>
  </si>
  <si>
    <t>BOWLING GREEN WARREN CO AP</t>
  </si>
  <si>
    <t>CINCINNATI NORTHERN KY AP</t>
  </si>
  <si>
    <t>FORT CAMPBELL AAF</t>
  </si>
  <si>
    <t>FORT KNOX GODMAN AAF</t>
  </si>
  <si>
    <t>HENDERSON CITY</t>
  </si>
  <si>
    <t>JACKSON JULIAN CARROLL AP</t>
  </si>
  <si>
    <t>LEXINGTON BLUEGRASS AP</t>
  </si>
  <si>
    <t>LONDON-CORBIN AP</t>
  </si>
  <si>
    <t>LOUISVILLE BOWMAN FIELD</t>
  </si>
  <si>
    <t>LOUISVILLE STANDIFORD FIELD</t>
  </si>
  <si>
    <t>PADUCAH BARKLEY REGIONAL AP</t>
  </si>
  <si>
    <t>SOMERSET(AWOS)</t>
  </si>
  <si>
    <t>ALEXANDRIA ESLER REGIONAL AP</t>
  </si>
  <si>
    <t>BARKSDALE AFB</t>
  </si>
  <si>
    <t>BATON ROUGE RYAN ARPT</t>
  </si>
  <si>
    <t>ENGLAND AFB</t>
  </si>
  <si>
    <t>FORT POLK AAF</t>
  </si>
  <si>
    <t>LAFAYETTE REGIONAL AP</t>
  </si>
  <si>
    <t>LAKE CHARLES REGIONAL ARPT</t>
  </si>
  <si>
    <t>MONROE REGIONAL AP</t>
  </si>
  <si>
    <t>NEW IBERIA NAAS</t>
  </si>
  <si>
    <t>NEW ORLEANS ALVIN CALLENDER F</t>
  </si>
  <si>
    <t>NEW ORLEANS INTL ARPT</t>
  </si>
  <si>
    <t>NEW ORLEANS LAKEFRONT AP</t>
  </si>
  <si>
    <t>PATTERSON MEMORIAL</t>
  </si>
  <si>
    <t>SHREVEPORT DOWNTOWN</t>
  </si>
  <si>
    <t>SHREVEPORT REGIONAL ARPT</t>
  </si>
  <si>
    <t>BARNSTABLE MUNI BOA</t>
  </si>
  <si>
    <t>BEVERLY MUNI</t>
  </si>
  <si>
    <t>BOSTON LOGAN INT ARPT</t>
  </si>
  <si>
    <t>CHICOPEE FALLS WESTO</t>
  </si>
  <si>
    <t>LAWRENCE MUNI</t>
  </si>
  <si>
    <t>MARTHAS VINEYARD</t>
  </si>
  <si>
    <t>NANTUCKET MEMORIAL AP</t>
  </si>
  <si>
    <t>NEW BEDFORD RGNL</t>
  </si>
  <si>
    <t>NORWOOD MEMORIAL</t>
  </si>
  <si>
    <t>OTIS ANGB</t>
  </si>
  <si>
    <t>PLYMOUTH MUNICIPAL</t>
  </si>
  <si>
    <t>PROVINCETOWN (AWOS)</t>
  </si>
  <si>
    <t>WESTFIELD BARNES MUNI AP</t>
  </si>
  <si>
    <t>WORCESTER REGIONAL ARPT</t>
  </si>
  <si>
    <t>ANDREWS AFB</t>
  </si>
  <si>
    <t>BALTIMORE BLT-WASHNGTN INT</t>
  </si>
  <si>
    <t>HAGERSTOWN RGNL RIC</t>
  </si>
  <si>
    <t>PATUXENT RIVER NAS</t>
  </si>
  <si>
    <t>SALISBURY WICOMICO CO AP</t>
  </si>
  <si>
    <t>AUBURN-LEWISTON</t>
  </si>
  <si>
    <t>AUGUSTA AIRPORT</t>
  </si>
  <si>
    <t>BANGOR INTERNATIONAL AP</t>
  </si>
  <si>
    <t>BAR HARBOR (AWOS)</t>
  </si>
  <si>
    <t>CARIBOU MUNICIPAL ARPT</t>
  </si>
  <si>
    <t>HOULTON INTL ARPT</t>
  </si>
  <si>
    <t>MILLINOCKET MUNICIPAL AP</t>
  </si>
  <si>
    <t>NORTHERN AROOSTOOK</t>
  </si>
  <si>
    <t>PORTLAND INTL JETPORT</t>
  </si>
  <si>
    <t>PRESQUE ISLE MUNICIP</t>
  </si>
  <si>
    <t>ROCKLAND/KNOX(AWOS)</t>
  </si>
  <si>
    <t>SANFORD MUNI (AWOS)</t>
  </si>
  <si>
    <t>WATERVILLE (AWOS)</t>
  </si>
  <si>
    <t>ALPENA COUNTY REGIONAL AP</t>
  </si>
  <si>
    <t>ANN ARBOR MUNICIPAL</t>
  </si>
  <si>
    <t>BATTLE CREEK KELLOGG AP</t>
  </si>
  <si>
    <t>BENTON HARBOR/ROSS</t>
  </si>
  <si>
    <t>CADILLAC WEXFORD CO AP</t>
  </si>
  <si>
    <t>CHIPPEWA CO INTL</t>
  </si>
  <si>
    <t>DETROIT CITY AIRPORT</t>
  </si>
  <si>
    <t>DETROIT METROPOLITAN ARPT</t>
  </si>
  <si>
    <t>DETROIT WILLOW RUN AP</t>
  </si>
  <si>
    <t>ESCANABA (AWOS)</t>
  </si>
  <si>
    <t>FLINT BISHOP INTL ARPT</t>
  </si>
  <si>
    <t>GRAND RAPIDS KENT COUNTY INT</t>
  </si>
  <si>
    <t>HANCOCK HOUGHTON CO AP</t>
  </si>
  <si>
    <t>HOUGHTON LAKE ROSCOMMON CO AR</t>
  </si>
  <si>
    <t>IRON MOUNTAIN/FORD</t>
  </si>
  <si>
    <t>IRONWOOD (AWOS)</t>
  </si>
  <si>
    <t>JACKSON REYNOLDS FIELD</t>
  </si>
  <si>
    <t>KALAMAZOO BATTLE CR</t>
  </si>
  <si>
    <t>LANSING CAPITAL CITY ARPT</t>
  </si>
  <si>
    <t>MANISTEE (AWOS)</t>
  </si>
  <si>
    <t>MENOMINEE (AWOS)</t>
  </si>
  <si>
    <t>MOUNT CLEMENS SELFRIDGE FLD</t>
  </si>
  <si>
    <t>MUSKEGON COUNTY ARPT</t>
  </si>
  <si>
    <t>OAKLAND CO INTL</t>
  </si>
  <si>
    <t>OSCODA WURTSMITH AFB</t>
  </si>
  <si>
    <t>PELLSTON EMMET COUNTY AP</t>
  </si>
  <si>
    <t>SAGINAW TRI CITY INTL AP</t>
  </si>
  <si>
    <t>SAULT STE MARIE SANDERSON FIE</t>
  </si>
  <si>
    <t>ST.CLAIR COUNTY INT</t>
  </si>
  <si>
    <t>TRAVERSE CITY CHERRY CAPITAL</t>
  </si>
  <si>
    <t>AITKIN NDB(AWOS)</t>
  </si>
  <si>
    <t>ALBERT LEA (AWOS)</t>
  </si>
  <si>
    <t>ALEXANDRIA MUNICIPAL AP</t>
  </si>
  <si>
    <t>AUSTIN MUNI</t>
  </si>
  <si>
    <t>BAUDETTE INTERNATIONAL AP</t>
  </si>
  <si>
    <t>BEMIDJI MUNICIPAL</t>
  </si>
  <si>
    <t>BENSON MUNI</t>
  </si>
  <si>
    <t>BRAINERD/WIELAND</t>
  </si>
  <si>
    <t>CAMBRIDGE MUNI</t>
  </si>
  <si>
    <t>CLOQUET (AWOS)</t>
  </si>
  <si>
    <t>CRANE LAKE (AWOS)</t>
  </si>
  <si>
    <t>CROOKSTON MUNI FLD</t>
  </si>
  <si>
    <t>DETROIT LAKES(AWOS)</t>
  </si>
  <si>
    <t>DULUTH INTERNATIONAL ARPT</t>
  </si>
  <si>
    <t>ELY MUNI</t>
  </si>
  <si>
    <t>EVELETH MUNI (AWOS)</t>
  </si>
  <si>
    <t>FAIRMONT MUNI(AWOS)</t>
  </si>
  <si>
    <t>FARIBAULT MUNI AWOS</t>
  </si>
  <si>
    <t>FERGUS FALLS AWOS</t>
  </si>
  <si>
    <t>FLYING CLOUD</t>
  </si>
  <si>
    <t>FOSSTON(AWOS)</t>
  </si>
  <si>
    <t>GLENWOOD (ASOS)</t>
  </si>
  <si>
    <t>GRAND RAPIDS(AWOS)</t>
  </si>
  <si>
    <t>HIBBING CHISHOLM-HIBBING AP</t>
  </si>
  <si>
    <t>HUTCHINSON (AWOS)</t>
  </si>
  <si>
    <t>INTERNATIONAL FALLS INTL AP</t>
  </si>
  <si>
    <t>LITCHFIELD MUNI</t>
  </si>
  <si>
    <t>LITTLE FALLS (AWOS)</t>
  </si>
  <si>
    <t>MANKATO(AWOS)</t>
  </si>
  <si>
    <t>MARSHALL MUNI-RYAN FIELD AWOS</t>
  </si>
  <si>
    <t>MINNEAPOLIS-ST PAUL INT ARP</t>
  </si>
  <si>
    <t>MINNEAPOLIS/CRYSTAL</t>
  </si>
  <si>
    <t>MORA MUNI (AWOS)</t>
  </si>
  <si>
    <t>MORRIS MUNI (AWOS)</t>
  </si>
  <si>
    <t>NEW ULM MUNI (AWOS)</t>
  </si>
  <si>
    <t>OWATONNA (AWOS)</t>
  </si>
  <si>
    <t>PARK RAPIDS MUNICIPAL AP</t>
  </si>
  <si>
    <t>PIPESTONE (AWOS)</t>
  </si>
  <si>
    <t>REDWOOD FALLS MUNI</t>
  </si>
  <si>
    <t>ROCHESTER INTERNATIONAL ARPT</t>
  </si>
  <si>
    <t>ROSEAU MUNI (AWOS)</t>
  </si>
  <si>
    <t>SOUTH ST PAUL MUNI</t>
  </si>
  <si>
    <t>ST CLOUD REGIONAL ARPT</t>
  </si>
  <si>
    <t>ST PAUL DOWNTOWN AP</t>
  </si>
  <si>
    <t>THIEF RIVER(AWOS)</t>
  </si>
  <si>
    <t>TWO HARBORS MUNI AP</t>
  </si>
  <si>
    <t>WHEATON NDB (AWOS)</t>
  </si>
  <si>
    <t>WINONA MUNI (AWOS)</t>
  </si>
  <si>
    <t>WORTHINGTON (AWOS)</t>
  </si>
  <si>
    <t>CAPE GIRARDEAU MUNICIPAL AP</t>
  </si>
  <si>
    <t>COLUMBIA REGIONAL AIRPORT</t>
  </si>
  <si>
    <t>JEFFERSON CITY MEM</t>
  </si>
  <si>
    <t>JOPLIN MUNICIPAL AP</t>
  </si>
  <si>
    <t>KAISER MEM (AWOS)</t>
  </si>
  <si>
    <t>KANSAS CITY DOWNTOWN AP</t>
  </si>
  <si>
    <t>KANSAS CITY INT ARPT</t>
  </si>
  <si>
    <t>KIRKSVILLE REGIONAL AP</t>
  </si>
  <si>
    <t>POPLAR BLUFF(AMOS)</t>
  </si>
  <si>
    <t>SPRINGFIELD REGIONAL ARPT</t>
  </si>
  <si>
    <t>ST JOSEPH ROSECRANS MEMORIAL</t>
  </si>
  <si>
    <t>ST LOUIS LAMBERT INT ARPT</t>
  </si>
  <si>
    <t>ST LOUIS SPIRIT OF ST LOUIS A</t>
  </si>
  <si>
    <t>VICHY ROLLA NATL ARPT</t>
  </si>
  <si>
    <t>WHITEMAN AFB</t>
  </si>
  <si>
    <t>COLUMBUS AFB</t>
  </si>
  <si>
    <t>GOLDEN TRI(AWOS)</t>
  </si>
  <si>
    <t>GREENVILLE MUNI AP</t>
  </si>
  <si>
    <t>GREENWOOD LEFLORE ARPT</t>
  </si>
  <si>
    <t>GULFPORT BILOXI INT</t>
  </si>
  <si>
    <t>HATTIESBURG LAUREL</t>
  </si>
  <si>
    <t>JACKSON INTERNATIONAL AP</t>
  </si>
  <si>
    <t>KEESLER AFB</t>
  </si>
  <si>
    <t>MCCOMB PIKE COUNTY AP</t>
  </si>
  <si>
    <t>MERIDIAN KEY FIELD</t>
  </si>
  <si>
    <t>MERIDIAN NAAS</t>
  </si>
  <si>
    <t>NATCHEZ/HARDY(AWOS)</t>
  </si>
  <si>
    <t>TUPELO C D LEMONS ARPT</t>
  </si>
  <si>
    <t>BILLINGS LOGAN INT ARPT</t>
  </si>
  <si>
    <t>BOZEMAN GALLATIN FIELD</t>
  </si>
  <si>
    <t>BUTTE BERT MOONEY ARPT</t>
  </si>
  <si>
    <t>CUT BANK MUNI AP</t>
  </si>
  <si>
    <t>GLASGOW INTL ARPT</t>
  </si>
  <si>
    <t>GLENDIVE(AWOS)</t>
  </si>
  <si>
    <t>GREAT FALLS INTL ARPT</t>
  </si>
  <si>
    <t>HAVRE CITY-COUNTY AP</t>
  </si>
  <si>
    <t>HELENA REGIONAL AIRPORT</t>
  </si>
  <si>
    <t>KALISPELL GLACIER PK INT AR</t>
  </si>
  <si>
    <t>LEWISTOWN MUNICIPAL ARPT</t>
  </si>
  <si>
    <t>LIVINGSTON MISSION FIELD</t>
  </si>
  <si>
    <t>MILES CITY MUNICIPAL ARPT</t>
  </si>
  <si>
    <t>MISSOULA INTERNATIONAL AP</t>
  </si>
  <si>
    <t>SIDNEY-RICHLAND</t>
  </si>
  <si>
    <t>WOLF POINT INTL [FORT PECK - SURFRAD]</t>
  </si>
  <si>
    <t>MONCTON AP</t>
  </si>
  <si>
    <t>ASHEVILLE REGIONAL ARPT</t>
  </si>
  <si>
    <t>CAPE HATTERAS NWS BLDG</t>
  </si>
  <si>
    <t>CHARLOTTE DOUGLAS INTL ARPT</t>
  </si>
  <si>
    <t>CHERRY POINT MCAS</t>
  </si>
  <si>
    <t>DARE CO RGNL</t>
  </si>
  <si>
    <t>ELIZABETH CITY COAST GUARD AI [NREL]</t>
  </si>
  <si>
    <t>FAYETTEVILLE POPE AFB</t>
  </si>
  <si>
    <t>FAYETTEVILLE RGNL G</t>
  </si>
  <si>
    <t>FORT BRAGG SIMMONS AAF</t>
  </si>
  <si>
    <t>GOLDSBORO SEYMOUR JOHNSON AFB</t>
  </si>
  <si>
    <t>GREENSBORO PIEDMONT TRIAD INT</t>
  </si>
  <si>
    <t>HICKORY REGIONAL AP</t>
  </si>
  <si>
    <t>JACKSONVILLE (AWOS)</t>
  </si>
  <si>
    <t>NEW BERN CRAVEN CO REGL AP</t>
  </si>
  <si>
    <t>NEW RIVER MCAF</t>
  </si>
  <si>
    <t>PITT GREENVILLE ARP</t>
  </si>
  <si>
    <t>RALEIGH DURHAM INTERNATIONAL</t>
  </si>
  <si>
    <t>ROCKY MOUNT WILSON</t>
  </si>
  <si>
    <t>SOUTHERN PINES AWOS</t>
  </si>
  <si>
    <t>WILMINGTON INTERNATIONAL ARPT</t>
  </si>
  <si>
    <t>WINSTON-SALEM REYNOLDS AP</t>
  </si>
  <si>
    <t>BISMARCK MUNICIPAL ARPT [ISIS]</t>
  </si>
  <si>
    <t>DEVILS LAKE(AWOS)</t>
  </si>
  <si>
    <t>DICKINSON MUNICIPAL AP</t>
  </si>
  <si>
    <t>FARGO HECTOR INTERNATIONAL AP</t>
  </si>
  <si>
    <t>GRAND FORKS AF</t>
  </si>
  <si>
    <t>GRAND FORKS INTERNATIONAL AP</t>
  </si>
  <si>
    <t>JAMESTOWN MUNICIPAL ARPT</t>
  </si>
  <si>
    <t>MINOT AFB</t>
  </si>
  <si>
    <t>MINOT FAA AP</t>
  </si>
  <si>
    <t>WILLISTON SLOULIN INTL AP</t>
  </si>
  <si>
    <t>AINSWORTH MUNICIPAL</t>
  </si>
  <si>
    <t>ALLIANCE MUNICIPAL</t>
  </si>
  <si>
    <t>BEATRICE MUNICIPAL</t>
  </si>
  <si>
    <t>BELLEVUE OFFUTT AFB</t>
  </si>
  <si>
    <t>BREWSTER FIELD ARPT</t>
  </si>
  <si>
    <t>BROKEN BOW MUNI</t>
  </si>
  <si>
    <t>CHADRON MUNI AP</t>
  </si>
  <si>
    <t>COLUMBUS MUNI</t>
  </si>
  <si>
    <t>FALLS CITY/BRENNER</t>
  </si>
  <si>
    <t>FREMONT MUNI ARPT</t>
  </si>
  <si>
    <t>GRAND ISLAND CENTRAL NE REGIO</t>
  </si>
  <si>
    <t>HASTINGS MUNICIPAL</t>
  </si>
  <si>
    <t>IMPERIAL MUNI AP</t>
  </si>
  <si>
    <t>KEARNEY MUNI (AWOS)</t>
  </si>
  <si>
    <t>LINCOLN MUNICIPAL ARPT</t>
  </si>
  <si>
    <t>MCCOOK MUNICIPAL</t>
  </si>
  <si>
    <t>NORFOLK KARL STEFAN MEM ARPT</t>
  </si>
  <si>
    <t>NORTH PLATTE REGIONAL AP</t>
  </si>
  <si>
    <t>OMAHA EPPLEY AIRFIELD</t>
  </si>
  <si>
    <t>OMAHA WSFO</t>
  </si>
  <si>
    <t>ONEILL-BAKER FIELD</t>
  </si>
  <si>
    <t>ORD-SHARP FIELD</t>
  </si>
  <si>
    <t>SCOTTSBLUFF W B HEILIG FIELD</t>
  </si>
  <si>
    <t>SIDNEY MUNICIPAL AP</t>
  </si>
  <si>
    <t>TEKAMAH (ASOS)</t>
  </si>
  <si>
    <t>VALENTINE MILLER FIELD</t>
  </si>
  <si>
    <t>BERLIN MUNICIPAL</t>
  </si>
  <si>
    <t>CONCORD MUNICIPAL ARPT</t>
  </si>
  <si>
    <t>DILLANT HOPKINS</t>
  </si>
  <si>
    <t>LACONIA MUNI (AWOS)</t>
  </si>
  <si>
    <t>LEBANON MUNICIPAL</t>
  </si>
  <si>
    <t>MANCHESTER AIRPORT</t>
  </si>
  <si>
    <t>MOUNT WASHINGTON</t>
  </si>
  <si>
    <t>PEASE INTL TRADEPOR</t>
  </si>
  <si>
    <t>ATLANTIC CITY INTL AP</t>
  </si>
  <si>
    <t>BELMAR ASC</t>
  </si>
  <si>
    <t>CALDWELL/ESSEX CO.</t>
  </si>
  <si>
    <t>CAPE MAY CO</t>
  </si>
  <si>
    <t>MCGUIRE AFB</t>
  </si>
  <si>
    <t>MILLVILLE MUNICIPAL AP</t>
  </si>
  <si>
    <t>NEWARK INTERNATIONAL ARPT</t>
  </si>
  <si>
    <t>TETERBORO AIRPORT</t>
  </si>
  <si>
    <t>TRENTON MERCER COUNTY AP</t>
  </si>
  <si>
    <t>ST JOHNS</t>
  </si>
  <si>
    <t>ALBUQUERQUE INTL ARPT [ISIS]</t>
  </si>
  <si>
    <t>CARLSBAD CAVERN CITY AIR TERM</t>
  </si>
  <si>
    <t>CLAYTON MUNICIPAL AIRPARK</t>
  </si>
  <si>
    <t>CLOVIS CANNON AFB</t>
  </si>
  <si>
    <t>CLOVIS MUNI (AWOS)</t>
  </si>
  <si>
    <t>DEMING MUNI</t>
  </si>
  <si>
    <t>FARMINGTON FOUR CORNERS REGL</t>
  </si>
  <si>
    <t>GALLUP SEN CLARKE FLD</t>
  </si>
  <si>
    <t>HOLLOMAN AFB</t>
  </si>
  <si>
    <t>LAS CRUCES INTL AP</t>
  </si>
  <si>
    <t>LAS VEGAS MUNICIPAL ARPT</t>
  </si>
  <si>
    <t>ROSWELL INDUSTRIAL AIR PARK</t>
  </si>
  <si>
    <t>SANTA FE COUNTY MUNICIPAL AP</t>
  </si>
  <si>
    <t>SIERRA BLANCA RGNL</t>
  </si>
  <si>
    <t>TAOS MUNI APT(AWOS)</t>
  </si>
  <si>
    <t>TRUTH OR CONSEQUENCES MUNI AP</t>
  </si>
  <si>
    <t>TUCUMCARI AP</t>
  </si>
  <si>
    <t>GREENWOOD AP</t>
  </si>
  <si>
    <t>SYDNEY AP</t>
  </si>
  <si>
    <t>YELLOWKNIFE AP</t>
  </si>
  <si>
    <t>ELKO MUNICIPAL ARPT</t>
  </si>
  <si>
    <t>ELY YELLAND FIELD</t>
  </si>
  <si>
    <t>FALLON NAAS</t>
  </si>
  <si>
    <t>LAS VEGAS MCCARRAN INTL AP</t>
  </si>
  <si>
    <t>LOVELOCK DERBY FIELD</t>
  </si>
  <si>
    <t>MERCURY DESERT ROCK AP [SURFRAD]</t>
  </si>
  <si>
    <t>NELLIS AFB</t>
  </si>
  <si>
    <t>RENO TAHOE INTERNATIONAL AP</t>
  </si>
  <si>
    <t>TONOPAH AIRPORT</t>
  </si>
  <si>
    <t>WINNEMUCCA MUNICIPAL ARPT</t>
  </si>
  <si>
    <t>ADIRONDACK RGNL</t>
  </si>
  <si>
    <t>ALBANY COUNTY AP</t>
  </si>
  <si>
    <t>BINGHAMTON EDWIN A LINK FIELD</t>
  </si>
  <si>
    <t>BUFFALO NIAGARA INTL AP</t>
  </si>
  <si>
    <t>ELMIRA CORNING REGIONAL AP</t>
  </si>
  <si>
    <t>FORT DRUM/WHEELER-S</t>
  </si>
  <si>
    <t>GLENS FALLS AP</t>
  </si>
  <si>
    <t>ISLIP LONG ISL MACARTHUR AP</t>
  </si>
  <si>
    <t>JAMESTOWN (AWOS)</t>
  </si>
  <si>
    <t>MASSENA AP</t>
  </si>
  <si>
    <t>MONTICELLO(AWOS)</t>
  </si>
  <si>
    <t>NEW YORK CENTRAL PRK OBS BELV</t>
  </si>
  <si>
    <t>NEW YORK J F KENNEDY INT AR</t>
  </si>
  <si>
    <t>NEW YORK LAGUARDIA ARPT</t>
  </si>
  <si>
    <t>NIAGARA FALLS AF</t>
  </si>
  <si>
    <t>POUGHKEEPSIE DUTCHESS CO AP</t>
  </si>
  <si>
    <t>REPUBLIC</t>
  </si>
  <si>
    <t>ROCHESTER GREATER ROCHESTER I</t>
  </si>
  <si>
    <t>STEWART FIELD</t>
  </si>
  <si>
    <t>SYRACUSE HANCOCK INT ARPT</t>
  </si>
  <si>
    <t>UTICA ONEIDA COUNTY AP</t>
  </si>
  <si>
    <t>WATERTOWN AP</t>
  </si>
  <si>
    <t>WESTHAMPTON GABRESKI AP</t>
  </si>
  <si>
    <t>WHITE PLAINS WESTCHESTER CO A</t>
  </si>
  <si>
    <t>AKRON AKRON-CANTON REG AP</t>
  </si>
  <si>
    <t>BURKE LAKEFRONT</t>
  </si>
  <si>
    <t>CINCINNATI MUNICIPAL AP LUNKI</t>
  </si>
  <si>
    <t>CLEVELAND HOPKINS INTL AP</t>
  </si>
  <si>
    <t>COLUMBUS PORT COLUMBUS INTL A</t>
  </si>
  <si>
    <t>DAYTON INTERNATIONAL AIRPORT</t>
  </si>
  <si>
    <t>FINDLAY AIRPORT</t>
  </si>
  <si>
    <t>MANSFIELD LAHM MUNICIPAL ARPT</t>
  </si>
  <si>
    <t>OHIO STATE UNIVERSI</t>
  </si>
  <si>
    <t>TOLEDO EXPRESS AIRPORT</t>
  </si>
  <si>
    <t>YOUNGSTOWN REGIONAL AIRPORT</t>
  </si>
  <si>
    <t>ZANESVILLE MUNICIPAL AP</t>
  </si>
  <si>
    <t>ALTUS AFB</t>
  </si>
  <si>
    <t>BARTLESVILLE-PHILLIPS FIELD</t>
  </si>
  <si>
    <t>CLINTON-SHERMAN</t>
  </si>
  <si>
    <t>FORT SILL POST FIELD AF</t>
  </si>
  <si>
    <t>GAGE AIRPORT</t>
  </si>
  <si>
    <t>HOBART MUNICIPAL AP</t>
  </si>
  <si>
    <t>LAWTON MUNICIPAL</t>
  </si>
  <si>
    <t>MCALESTER MUNICIPAL AP</t>
  </si>
  <si>
    <t>OKLAHOMA CITY TINKER AFB</t>
  </si>
  <si>
    <t>OKLAHOMA CITY WILL ROGERS WOR</t>
  </si>
  <si>
    <t>OKLAHOMA CITY/WILEY</t>
  </si>
  <si>
    <t>PONCA CITY MUNICIPAL AP [SGP - ARM]</t>
  </si>
  <si>
    <t>STILLWATER RGNL</t>
  </si>
  <si>
    <t>TULSA INTERNATIONAL AIRPORT</t>
  </si>
  <si>
    <t>VANCE AFB</t>
  </si>
  <si>
    <t>LONDON AP</t>
  </si>
  <si>
    <t>NORTH BAY AP</t>
  </si>
  <si>
    <t>PETERBOROUGH AP</t>
  </si>
  <si>
    <t>SAULT STE MARIE</t>
  </si>
  <si>
    <t>SUDBURY AP</t>
  </si>
  <si>
    <t>THUNDER BAY AP</t>
  </si>
  <si>
    <t>TIMMINS AP</t>
  </si>
  <si>
    <t>TORONTO AP</t>
  </si>
  <si>
    <t>TORONTO ISLAND AP</t>
  </si>
  <si>
    <t>TRENTON AP</t>
  </si>
  <si>
    <t>ASTORIA REGIONAL AIRPORT</t>
  </si>
  <si>
    <t>AURORA STATE</t>
  </si>
  <si>
    <t>BAKER MUNICIPAL AP</t>
  </si>
  <si>
    <t>BURNS MUNICIPAL ARPT [UO]</t>
  </si>
  <si>
    <t>CORVALLIS MUNI</t>
  </si>
  <si>
    <t>EUGENE MAHLON SWEET ARPT [UO]</t>
  </si>
  <si>
    <t>KLAMATH FALLS INTL AP [UO]</t>
  </si>
  <si>
    <t>LA GRANDE MUNI AP</t>
  </si>
  <si>
    <t>LAKEVIEW (AWOS)</t>
  </si>
  <si>
    <t>MEDFORD ROGUE VALLEY INTL AP [ASHLAND - UO]</t>
  </si>
  <si>
    <t>NORTH BEND MUNI AIRPORT</t>
  </si>
  <si>
    <t>PENDLETON E OR REGIONAL AP</t>
  </si>
  <si>
    <t>PORTLAND INTERNATIONAL AP</t>
  </si>
  <si>
    <t>PORTLAND/HILLSBORO</t>
  </si>
  <si>
    <t>PORTLAND/TROUTDALE</t>
  </si>
  <si>
    <t>REDMOND ROBERTS FIELD</t>
  </si>
  <si>
    <t>ROSEBURG REGIONAL AP</t>
  </si>
  <si>
    <t>SALEM MCNARY FIELD</t>
  </si>
  <si>
    <t>SEXTON SUMMIT</t>
  </si>
  <si>
    <t>ALLENTOWN LEHIGH VALLEY INTL</t>
  </si>
  <si>
    <t>ALTOONA BLAIR CO ARPT</t>
  </si>
  <si>
    <t>BRADFORD REGIONAL AP</t>
  </si>
  <si>
    <t>BUTLER CO (AWOS)</t>
  </si>
  <si>
    <t>DUBOIS FAA AP</t>
  </si>
  <si>
    <t>ERIE INTERNATIONAL AP</t>
  </si>
  <si>
    <t>HARRISBURG CAPITAL CITY ARPT</t>
  </si>
  <si>
    <t>JOHNSTOWN CAMBRIA COUNTY AP</t>
  </si>
  <si>
    <t>MIDDLETOWN HARRISBURG INTL AP</t>
  </si>
  <si>
    <t>PHILADELPHIA INTERNATIONAL AP</t>
  </si>
  <si>
    <t>PHILADELPHIA NE PHILADELPHIA</t>
  </si>
  <si>
    <t>PITTSBURGH ALLEGHENY CO AP</t>
  </si>
  <si>
    <t>PITTSBURGH INTERNATIONAL AP</t>
  </si>
  <si>
    <t>READING SPAATZ FIELD</t>
  </si>
  <si>
    <t>STATE COLLEGE [PENN STATE - SURFRAD]</t>
  </si>
  <si>
    <t>WASHINGTON (AWOS)</t>
  </si>
  <si>
    <t>WILKES-BARRE SCRANTON INTL AP</t>
  </si>
  <si>
    <t>WILLIAMSPORT REGIONAL AP</t>
  </si>
  <si>
    <t>WILLOW GROVE NAS</t>
  </si>
  <si>
    <t>LA BAIE</t>
  </si>
  <si>
    <t>MC TAVISH</t>
  </si>
  <si>
    <t>MONT JOLI AB</t>
  </si>
  <si>
    <t>QUEBEC AP</t>
  </si>
  <si>
    <t>SHERBROOKE AP</t>
  </si>
  <si>
    <t>ST ANICET</t>
  </si>
  <si>
    <t>STE ANNE DE BELLEVUE</t>
  </si>
  <si>
    <t>STE FOY</t>
  </si>
  <si>
    <t>TROIS RIVIERES</t>
  </si>
  <si>
    <t>BLOCK ISLAND STATE ARPT</t>
  </si>
  <si>
    <t>PAWTUCKET (AWOS)</t>
  </si>
  <si>
    <t>PROVIDENCE T F GREEN STATE AR</t>
  </si>
  <si>
    <t>ANDERSON COUNTY AP</t>
  </si>
  <si>
    <t>BEAUFORT MCAS</t>
  </si>
  <si>
    <t>CHARLESTON INTL ARPT</t>
  </si>
  <si>
    <t>COLUMBIA METRO ARPT</t>
  </si>
  <si>
    <t>FLORENCE REGIONAL AP</t>
  </si>
  <si>
    <t>GREENVILLE DOWNTOWN AP</t>
  </si>
  <si>
    <t>GREER GREENV-SPARTANBRG AP</t>
  </si>
  <si>
    <t>MYRTLE BEACH AFB</t>
  </si>
  <si>
    <t>NORTH MYRTLE BEACH-GRAND STRAND FIELD</t>
  </si>
  <si>
    <t>SUMTER SHAW AFB</t>
  </si>
  <si>
    <t>ABERDEEN REGIONAL ARPT</t>
  </si>
  <si>
    <t>BROOKINGS (AWOS)</t>
  </si>
  <si>
    <t>CHAN GURNEY MUNI</t>
  </si>
  <si>
    <t>ELLSWORTH AFB</t>
  </si>
  <si>
    <t>HURON REGIONAL ARPT</t>
  </si>
  <si>
    <t>MITCHELL (AWOS)</t>
  </si>
  <si>
    <t>PIERRE MUNICIPAL AP</t>
  </si>
  <si>
    <t>RAPID CITY REGIONAL ARPT</t>
  </si>
  <si>
    <t>SIOUX FALLS FOSS FIELD</t>
  </si>
  <si>
    <t>WATERTOWN MUNICIPAL AP</t>
  </si>
  <si>
    <t>MOOSE JAW AP</t>
  </si>
  <si>
    <t>PRINCE ALBERT AP</t>
  </si>
  <si>
    <t>BRISTOL TRI CITY AIRPORT</t>
  </si>
  <si>
    <t>CHATTANOOGA LOVELL FIELD AP</t>
  </si>
  <si>
    <t>CROSSVILLE MEMORIAL AP</t>
  </si>
  <si>
    <t>DYERSBURG MUNICIPAL AP</t>
  </si>
  <si>
    <t>JACKSON MCKELLAR-SIPES REGL A</t>
  </si>
  <si>
    <t>KNOXVILLE MCGHEE TYSON AP</t>
  </si>
  <si>
    <t>MEMPHIS INTERNATIONAL AP</t>
  </si>
  <si>
    <t>NASHVILLE INTERNATIONAL AP</t>
  </si>
  <si>
    <t>ABILENE DYESS AFB</t>
  </si>
  <si>
    <t>ABILENE REGIONAL AP [UT]</t>
  </si>
  <si>
    <t>ALICE INTL AP</t>
  </si>
  <si>
    <t>AMARILLO INTERNATIONAL AP [CANYON - UT]</t>
  </si>
  <si>
    <t>AUSTIN MUELLER MUNICIPAL AP [UT]</t>
  </si>
  <si>
    <t>BROWNSVILLE S PADRE ISL INTL</t>
  </si>
  <si>
    <t>CAMP MABRY</t>
  </si>
  <si>
    <t>CHILDRESS MUNICIPAL AP</t>
  </si>
  <si>
    <t>COLLEGE STATION EASTERWOOD FL</t>
  </si>
  <si>
    <t>CORPUS CHRISTI INTL ARPT [UT]</t>
  </si>
  <si>
    <t>CORPUS CHRISTI NAS</t>
  </si>
  <si>
    <t>COTULLA FAA AP</t>
  </si>
  <si>
    <t>COX FLD</t>
  </si>
  <si>
    <t>DALHART MUNICIPAL AP</t>
  </si>
  <si>
    <t>DALLAS-FORT WORTH INTL AP</t>
  </si>
  <si>
    <t>DALLAS-LOVE FIELD</t>
  </si>
  <si>
    <t>DALLAS/ADDISON ARPT</t>
  </si>
  <si>
    <t>DALLAS/REDBIRD ARPT</t>
  </si>
  <si>
    <t>DEL RIO [UT]</t>
  </si>
  <si>
    <t>DEL RIO LAUGHLIN AFB</t>
  </si>
  <si>
    <t>DRAUGHON MILLER CEN</t>
  </si>
  <si>
    <t>EL PASO INTERNATIONAL AP [UT]</t>
  </si>
  <si>
    <t>FORT WORTH ALLIANCE</t>
  </si>
  <si>
    <t>FORT WORTH MEACHAM</t>
  </si>
  <si>
    <t>FORT WORTH NAS</t>
  </si>
  <si>
    <t>GALVESTON/SCHOLES</t>
  </si>
  <si>
    <t>GEORGETOWN (AWOS)</t>
  </si>
  <si>
    <t>GREENVILLE MUNICIPAL AP</t>
  </si>
  <si>
    <t>HARLINGEN RIO GRANDE VALLEY I</t>
  </si>
  <si>
    <t>HONDO MUNICIPAL AP</t>
  </si>
  <si>
    <t>HOUSTON BUSH INTERCONTINENTAL</t>
  </si>
  <si>
    <t>HOUSTON ELLINGTON AFB [CLEAR LAKE - UT]</t>
  </si>
  <si>
    <t>HOUSTON WILLIAM P HOBBY AP</t>
  </si>
  <si>
    <t>HOUSTON/D.W. HOOKS</t>
  </si>
  <si>
    <t>KILLEEN MUNI AWOS</t>
  </si>
  <si>
    <t>LAREDO INTL AP [UT]</t>
  </si>
  <si>
    <t>LONGVIEW GREGG COUNTY AP [OVERTON - UT]</t>
  </si>
  <si>
    <t>LUBBOCK INTERNATIONAL AP</t>
  </si>
  <si>
    <t>LUFKIN ANGELINA CO</t>
  </si>
  <si>
    <t>MARFA AP</t>
  </si>
  <si>
    <t>MC GREGOR (AWOS)</t>
  </si>
  <si>
    <t>MCALLEN MILLER INTL AP [EDINBURG - UT]</t>
  </si>
  <si>
    <t>MIDLAND INTERNATIONAL AP</t>
  </si>
  <si>
    <t>MINERAL WELLS MUNICIPAL AP</t>
  </si>
  <si>
    <t>NACOGDOCHES (AWOS)</t>
  </si>
  <si>
    <t>PALACIOS MUNICIPAL AP</t>
  </si>
  <si>
    <t>PORT ARTHUR JEFFERSON COUNTY</t>
  </si>
  <si>
    <t>RANDOLPH AFB</t>
  </si>
  <si>
    <t>ROCKPORT/ARANSAS CO</t>
  </si>
  <si>
    <t>SAN ANGELO MATHIS FIELD</t>
  </si>
  <si>
    <t>SAN ANTONIO INTL AP</t>
  </si>
  <si>
    <t>SAN ANTONIO KELLY FIELD AFB</t>
  </si>
  <si>
    <t>SAN ANTONIO/STINSON</t>
  </si>
  <si>
    <t>TYLER/POUNDS FLD</t>
  </si>
  <si>
    <t>VICTORIA REGIONAL AP</t>
  </si>
  <si>
    <t>WACO REGIONAL AP</t>
  </si>
  <si>
    <t>WICHITA FALLS MUNICIPAL ARPT</t>
  </si>
  <si>
    <t>WINK WINKLER COUNTY AP</t>
  </si>
  <si>
    <t>BLANDING MUNI AP</t>
  </si>
  <si>
    <t>BRYCE CANYON AP</t>
  </si>
  <si>
    <t>CEDAR CITY MUNICIPAL AP</t>
  </si>
  <si>
    <t>HANKSVILLE AP</t>
  </si>
  <si>
    <t>MOAB/CANYONLANDS [UO]</t>
  </si>
  <si>
    <t>OGDEN HILL AFB</t>
  </si>
  <si>
    <t>OGDEN HINKLEY AIRPORT</t>
  </si>
  <si>
    <t>PROVO MUNI (AWOS)</t>
  </si>
  <si>
    <t>SAINT GEORGE (AWOS)</t>
  </si>
  <si>
    <t>SALT LAKE CITY INT ARPT [ISIS]</t>
  </si>
  <si>
    <t>WENDOVER USAF AUXILIARY FIELD</t>
  </si>
  <si>
    <t>CHARLOTTESVILLE FAA</t>
  </si>
  <si>
    <t>DANVILLE FAA AP</t>
  </si>
  <si>
    <t>DAVISON AAF</t>
  </si>
  <si>
    <t>FRANKLIN NAAS</t>
  </si>
  <si>
    <t>HOT SPRINGS/INGALLS</t>
  </si>
  <si>
    <t>LANGLEY AFB</t>
  </si>
  <si>
    <t>LEESBURG/GODFREY</t>
  </si>
  <si>
    <t>LYNCHBURG REGIONAL ARPT</t>
  </si>
  <si>
    <t>MANASSAS MUNI(AWOS)</t>
  </si>
  <si>
    <t>MARION / WYTHEVILLE</t>
  </si>
  <si>
    <t>MELFA/ACCOMACK ARPT</t>
  </si>
  <si>
    <t>NORFOLK INTERNATIONAL AP</t>
  </si>
  <si>
    <t>NORFOLK NAS</t>
  </si>
  <si>
    <t>OCEANA NAS</t>
  </si>
  <si>
    <t>PULASKI-NEW RIVER VALLEY AP</t>
  </si>
  <si>
    <t>QUANTICO MCAS</t>
  </si>
  <si>
    <t>RICHMOND INTERNATIONAL AP</t>
  </si>
  <si>
    <t>ROANOKE REGIONAL AP</t>
  </si>
  <si>
    <t>SHANNON ARPT</t>
  </si>
  <si>
    <t>STAUNTON/SHENANDOAH</t>
  </si>
  <si>
    <t>VIRGINIA TECH ARPT</t>
  </si>
  <si>
    <t>WASHINGTON DC DULLES INT AR [STERLING - ISIS]</t>
  </si>
  <si>
    <t>WASHINGTON DC REAGAN AP</t>
  </si>
  <si>
    <t>WINCHESTER RGNL</t>
  </si>
  <si>
    <t>WISE/LONESOME PINE</t>
  </si>
  <si>
    <t>BURLINGTON INTERNATIONAL AP</t>
  </si>
  <si>
    <t>HO CHI MIHN</t>
  </si>
  <si>
    <t>MONTPELIER AP</t>
  </si>
  <si>
    <t>RUTLAND STATE</t>
  </si>
  <si>
    <t>SPRINGFIELD/HARTNES</t>
  </si>
  <si>
    <t>BELLINGHAM INTL AP</t>
  </si>
  <si>
    <t>BREMERTON NATIONAL</t>
  </si>
  <si>
    <t>EPHRATA AP FCWOS</t>
  </si>
  <si>
    <t>FAIRCHILD AFB</t>
  </si>
  <si>
    <t>FELTS FLD</t>
  </si>
  <si>
    <t>GRAY AAF</t>
  </si>
  <si>
    <t>HANFORD</t>
  </si>
  <si>
    <t>HOQUIAM AP</t>
  </si>
  <si>
    <t>KELSO WB AP</t>
  </si>
  <si>
    <t>MOSES LAKE GRANT COUNTY AP</t>
  </si>
  <si>
    <t>OLYMPIA AIRPORT</t>
  </si>
  <si>
    <t>PULLMAN/MOSCOW RGNL</t>
  </si>
  <si>
    <t>QUILLAYUTE STATE AIRPORT</t>
  </si>
  <si>
    <t>RENTON MUNI</t>
  </si>
  <si>
    <t>SEATTLE BOEING FIELD [ISIS]</t>
  </si>
  <si>
    <t>SEATTLE SEATTLE-TACOMA INTL A</t>
  </si>
  <si>
    <t>SNOHOMISH CO</t>
  </si>
  <si>
    <t>SPOKANE INTERNATIONAL AP [CHENEY - UO]</t>
  </si>
  <si>
    <t>STAMPEDE PASS</t>
  </si>
  <si>
    <t>TACOMA MCCHORD AFB</t>
  </si>
  <si>
    <t>TACOMA NARROWS</t>
  </si>
  <si>
    <t>THE DALLES MUNICIPAL ARPT</t>
  </si>
  <si>
    <t>WALLA WALLA CITY COUNTY AP</t>
  </si>
  <si>
    <t>WENATCHEE/PANGBORN</t>
  </si>
  <si>
    <t>WHIDBEY ISLAND NAS</t>
  </si>
  <si>
    <t>WILLIAM R FAIRCHILD</t>
  </si>
  <si>
    <t>YAKIMA AIR TERMINAL</t>
  </si>
  <si>
    <t>APPLETON/OUTAGAMIE</t>
  </si>
  <si>
    <t>EAU CLAIRE COUNTY AP</t>
  </si>
  <si>
    <t>GREEN BAY AUSTIN STRAUBEL INT</t>
  </si>
  <si>
    <t>JANESVILLE/ROCK CO.</t>
  </si>
  <si>
    <t>LA CROSSE MUNICIPAL ARPT</t>
  </si>
  <si>
    <t>LONE ROCK FAA AP</t>
  </si>
  <si>
    <t>MADISON DANE CO REGIONAL ARPT [ISIS]</t>
  </si>
  <si>
    <t>MANITOWOC MUNI AWOS</t>
  </si>
  <si>
    <t>MARSHFIELD MUNI</t>
  </si>
  <si>
    <t>MILWAUKEE MITCHELL INTL AP</t>
  </si>
  <si>
    <t>MINOCQUA/WOODRUFF</t>
  </si>
  <si>
    <t>MOSINEE/CENTRAL WI</t>
  </si>
  <si>
    <t>PHILLIPS/PRICE CO.</t>
  </si>
  <si>
    <t>RHINELANDER ONEIDA</t>
  </si>
  <si>
    <t>RICE LAKE MUNICIPAL</t>
  </si>
  <si>
    <t>STURGEON BAY</t>
  </si>
  <si>
    <t>WAUSAU MUNICIPAL ARPT</t>
  </si>
  <si>
    <t>WITTMAN RGNL</t>
  </si>
  <si>
    <t>BECKLEY RALEIGH CO MEM AP</t>
  </si>
  <si>
    <t>BLUEFIELD/MERCER CO [NREL]</t>
  </si>
  <si>
    <t>CHARLESTON YEAGER ARPT</t>
  </si>
  <si>
    <t>ELKINS ELKINS-RANDOLPH CO ARP</t>
  </si>
  <si>
    <t>HARRISON MARION RGN</t>
  </si>
  <si>
    <t>HUNTINGTON TRI-STATE ARPT</t>
  </si>
  <si>
    <t>LEWISBURG/GREENBRIE</t>
  </si>
  <si>
    <t>MARTINSBURG EASTERN WV REG AP</t>
  </si>
  <si>
    <t>MORGANTOWN HART FIELD</t>
  </si>
  <si>
    <t>PARKERSBURG WOOD COUNTY AP</t>
  </si>
  <si>
    <t>WHEELING OHIO COUNTY AP</t>
  </si>
  <si>
    <t>CASPER NATRONA CO INTL AP</t>
  </si>
  <si>
    <t>CHEYENNE MUNICIPAL ARPT</t>
  </si>
  <si>
    <t>CODY MUNI (AWOS)</t>
  </si>
  <si>
    <t>EVANSTON-UINTA COUNTY AP-BURNS FIELD</t>
  </si>
  <si>
    <t>GILLETTE/GILLETTE-C</t>
  </si>
  <si>
    <t>GREEN RIVER-GREATER GREEN RIVER INTERGALACTIC SPACEPORT</t>
  </si>
  <si>
    <t>JACKSON HOLE</t>
  </si>
  <si>
    <t>LANDER HUNT FIELD</t>
  </si>
  <si>
    <t>LARAMIE GENERAL BREES FIELD</t>
  </si>
  <si>
    <t>RAWLINS MUNICIPAL AP</t>
  </si>
  <si>
    <t>RIVERTON MUNICIPL AP</t>
  </si>
  <si>
    <t>SHERIDAN COUNTY ARPT</t>
  </si>
  <si>
    <t>WORLAND MUNICIPAL</t>
  </si>
  <si>
    <t>Columbia</t>
  </si>
  <si>
    <t>Cartagena</t>
  </si>
  <si>
    <t>DC</t>
  </si>
  <si>
    <t>State Options</t>
  </si>
  <si>
    <t>City Options</t>
  </si>
  <si>
    <t>COL</t>
  </si>
  <si>
    <t>IND</t>
  </si>
  <si>
    <t>VIT</t>
  </si>
  <si>
    <t>Type of Phius Climate Data</t>
  </si>
  <si>
    <t>Typical</t>
  </si>
  <si>
    <t>US CUSTOMARY:</t>
  </si>
  <si>
    <t>Month</t>
  </si>
  <si>
    <t>Heating Load</t>
  </si>
  <si>
    <t>Cooling Load</t>
  </si>
  <si>
    <t>Days</t>
  </si>
  <si>
    <t>Weather 1</t>
  </si>
  <si>
    <t>Weather 2</t>
  </si>
  <si>
    <t>Radiation</t>
  </si>
  <si>
    <t>Latitude:</t>
  </si>
  <si>
    <t>Longitude ° East:</t>
  </si>
  <si>
    <t>Altitude (ft):</t>
  </si>
  <si>
    <t/>
  </si>
  <si>
    <t>Daily temperature variation summer (F)</t>
  </si>
  <si>
    <t>Radiation Data:</t>
  </si>
  <si>
    <t>kBTU/(ft².month)</t>
  </si>
  <si>
    <t>Radiation: BTU/hr.ft²</t>
  </si>
  <si>
    <t>BTU/hr.ft²</t>
  </si>
  <si>
    <t>Ambient Temp (°F)</t>
  </si>
  <si>
    <t>North</t>
  </si>
  <si>
    <t>East</t>
  </si>
  <si>
    <t>South</t>
  </si>
  <si>
    <t>West</t>
  </si>
  <si>
    <t>Global</t>
  </si>
  <si>
    <t>Dewpoint</t>
  </si>
  <si>
    <t>Sky temperature</t>
  </si>
  <si>
    <r>
      <t xml:space="preserve">Constants &amp; </t>
    </r>
    <r>
      <rPr>
        <i/>
        <sz val="10"/>
        <color rgb="FF000000"/>
        <rFont val="Open Sans"/>
        <family val="2"/>
      </rPr>
      <t>Instructions</t>
    </r>
  </si>
  <si>
    <t xml:space="preserve">R-value </t>
  </si>
  <si>
    <t>Ground</t>
  </si>
  <si>
    <t>U x A</t>
  </si>
  <si>
    <t xml:space="preserve">Component type </t>
  </si>
  <si>
    <t>Device Type:</t>
  </si>
  <si>
    <t>Quantity:</t>
  </si>
  <si>
    <t>In conditioned space:</t>
  </si>
  <si>
    <t xml:space="preserve">Connection </t>
  </si>
  <si>
    <t>Hours</t>
  </si>
  <si>
    <t>Heat Pump</t>
  </si>
  <si>
    <t>Electric Resistance</t>
  </si>
  <si>
    <t>Natural Gas</t>
  </si>
  <si>
    <t>Month Name</t>
  </si>
  <si>
    <t>Average Ambient Drybulb [°F]</t>
  </si>
  <si>
    <t>Average Ground Temperature [°F]</t>
  </si>
  <si>
    <t>UxA Ambient [hr °F/Btu]</t>
  </si>
  <si>
    <t>UxA Ground [hr °F/Btu]</t>
  </si>
  <si>
    <t>Setpoint Temperature [°F]</t>
  </si>
  <si>
    <t>Monthly Ambient Conduction Losses [Btu]</t>
  </si>
  <si>
    <t>Sum [Btu]</t>
  </si>
  <si>
    <t>Continuos Ventilation Rate [cfm]</t>
  </si>
  <si>
    <t>Infiltration rate [cfm/sf @ 50 Pa]</t>
  </si>
  <si>
    <t>Envelope Area [sf]</t>
  </si>
  <si>
    <t>Infiltration at 4 Pa</t>
  </si>
  <si>
    <t>Infiltration at 50 Pa</t>
  </si>
  <si>
    <t>Monthly Average Ambient Infiltration Losses [Btu]</t>
  </si>
  <si>
    <t>ERV/HRV ASRE</t>
  </si>
  <si>
    <t>Monthly Average ERV/HRV Supply Temperature [°F]</t>
  </si>
  <si>
    <t>Monthly Ventilation Air Unmet Load [Btu]</t>
  </si>
  <si>
    <t>Heat Pump COP</t>
  </si>
  <si>
    <t>Total Monthly Losses [kBtu]</t>
  </si>
  <si>
    <t>Monthly Remaining Heat Loss [kBtu]</t>
  </si>
  <si>
    <t>Monthly Net Heat Loss [kBtu]</t>
  </si>
  <si>
    <t>Temperatures [°F]</t>
  </si>
  <si>
    <t>Monthly Electric Restance Heating Energy [kBtu]</t>
  </si>
  <si>
    <t>Gas Heating Efficency [%]</t>
  </si>
  <si>
    <t>Monthly Heat Pump Heating Energy [kBtu]</t>
  </si>
  <si>
    <t>Monthly Gas Heater Heating Energy [kBtu]</t>
  </si>
  <si>
    <t>Ground Temperature Estimator</t>
  </si>
  <si>
    <t>A_g, Ambient Temperature Amplitude [°F]</t>
  </si>
  <si>
    <t>T_air,mean, Average Ambient Tempeature [°F]</t>
  </si>
  <si>
    <t>w, annual angular frequency</t>
  </si>
  <si>
    <t>Phi, Phase shift</t>
  </si>
  <si>
    <t>Monthly Ground Conduction Losses [Btu]</t>
  </si>
  <si>
    <t>To add</t>
  </si>
  <si>
    <t>ground temp phase shift</t>
  </si>
  <si>
    <t>Gains from existing building (conduction)</t>
  </si>
  <si>
    <t>source energy correction for gas heating</t>
  </si>
  <si>
    <t>Electricity Source Energy Factor</t>
  </si>
  <si>
    <t>Monthly Heating Energy [Btu]</t>
  </si>
  <si>
    <t>UxA Building [hr °F/Btu]</t>
  </si>
  <si>
    <t>Monthly Building Conduction Gains [Btu]</t>
  </si>
  <si>
    <t>Internal heating setpoint [°F]</t>
  </si>
  <si>
    <t>Monthly Building Conduction Gains [kBtu]</t>
  </si>
  <si>
    <t>[°F]</t>
  </si>
  <si>
    <t>[cfm]</t>
  </si>
  <si>
    <t xml:space="preserve">Surface area [sf] </t>
  </si>
  <si>
    <t>Ventilation Rate</t>
  </si>
  <si>
    <t>HRV/ERV ASRE</t>
  </si>
  <si>
    <t>[%]</t>
  </si>
  <si>
    <t>[kWh/yr]</t>
  </si>
  <si>
    <t>Heat Pump Rated Monthly COP</t>
  </si>
  <si>
    <t>Annual Ventilation Energy [kWh/yr]</t>
  </si>
  <si>
    <t>Supportive Device / Auxiliary Energy</t>
  </si>
  <si>
    <t>Attached Zones</t>
  </si>
  <si>
    <t>Setpoint Temperature:</t>
  </si>
  <si>
    <t>Climate Data</t>
  </si>
  <si>
    <t>System Type:</t>
  </si>
  <si>
    <t>Source Energy Factor:</t>
  </si>
  <si>
    <t>Electricity</t>
  </si>
  <si>
    <t>Heating System Inputs</t>
  </si>
  <si>
    <t>Infiltration Rate:</t>
  </si>
  <si>
    <t>Mechanical Ventilation System Inputs</t>
  </si>
  <si>
    <t>Semi-Conditioned Space Information</t>
  </si>
  <si>
    <t>Room Number &amp; Name:</t>
  </si>
  <si>
    <t>Equipment Inputs</t>
  </si>
  <si>
    <r>
      <t>[cfm</t>
    </r>
    <r>
      <rPr>
        <vertAlign val="subscript"/>
        <sz val="10"/>
        <color rgb="FF000000"/>
        <rFont val="Open Sans"/>
        <family val="2"/>
      </rPr>
      <t>50</t>
    </r>
    <r>
      <rPr>
        <sz val="10"/>
        <color rgb="FF000000"/>
        <rFont val="Open Sans"/>
        <family val="2"/>
      </rPr>
      <t>/sf]</t>
    </r>
  </si>
  <si>
    <t>Temp. difference reduction factor:</t>
  </si>
  <si>
    <t>Type:</t>
  </si>
  <si>
    <t>Attached zone</t>
  </si>
  <si>
    <t>Output for WUFI Passive / METr</t>
  </si>
  <si>
    <t>Outdoor Air</t>
  </si>
  <si>
    <t>Select</t>
  </si>
  <si>
    <t>[khr/yr]</t>
  </si>
  <si>
    <t>[W]</t>
  </si>
  <si>
    <t>Energy demand:</t>
  </si>
  <si>
    <t>Period of Operation:</t>
  </si>
  <si>
    <t>Phius Attached Zone Temp Reduction Factor &amp; Aux Energy Estimator</t>
  </si>
  <si>
    <t>Attached Zone to Exterior Envelope Inputs</t>
  </si>
  <si>
    <t>Monthly Ambient Temperatures [°F]</t>
  </si>
  <si>
    <t>Certified Envelope</t>
  </si>
  <si>
    <t>Version</t>
  </si>
  <si>
    <t>Update</t>
  </si>
  <si>
    <t>Date</t>
  </si>
  <si>
    <t>Description</t>
  </si>
  <si>
    <t>Ground Temp Amplitude Adjustment</t>
  </si>
  <si>
    <t>Correction made to the ground contact setting. (Originally was pulling data from the ambient conditions instead)</t>
  </si>
  <si>
    <t>Monthly Estimated Ground Temperatures [°F]</t>
  </si>
  <si>
    <t>v26.1.1</t>
  </si>
  <si>
    <t>v26.1.2</t>
  </si>
  <si>
    <t>v26.1.0</t>
  </si>
  <si>
    <t>-Select from Dropdown-</t>
  </si>
  <si>
    <t>Step 1a</t>
  </si>
  <si>
    <t>Step 1</t>
  </si>
  <si>
    <t>Step 2</t>
  </si>
  <si>
    <t>Step 3</t>
  </si>
  <si>
    <t>Select the space heating system type. If there is not space heating system, then this estimator should not be used.</t>
  </si>
  <si>
    <t>Depending on the space heating system used, the efficiency of the system may need to be input.</t>
  </si>
  <si>
    <t>Source Energy Factor: For Phius 2024 projects, input 2.0. For Phius 2021 projects, input 1.8.</t>
  </si>
  <si>
    <t>Step 4a</t>
  </si>
  <si>
    <t>Step 5</t>
  </si>
  <si>
    <t>Step 6</t>
  </si>
  <si>
    <t>Step 7</t>
  </si>
  <si>
    <t>Step 8</t>
  </si>
  <si>
    <t>If the semi-conditioned space has a mechanical ventilation system with heat recovery, input the Apparent Sensible Recovery Efficiency of the device at the planned airflow of the system. If no mechanical ventilation system is planned or if the system is an exhaust or supply only system with no heat recovery, leave this input at 0%.</t>
  </si>
  <si>
    <t>If the semi-conditioned space has a continuously operating mechanical ventilation system planned, input the typical ventilation airflow rate. If no system is planned, leave this input at 0.0.</t>
  </si>
  <si>
    <t>Step 9</t>
  </si>
  <si>
    <t>Step 10</t>
  </si>
  <si>
    <r>
      <rPr>
        <b/>
        <sz val="11"/>
        <color theme="1"/>
        <rFont val="Open Sans"/>
        <family val="2"/>
      </rPr>
      <t>Electric Resistance:</t>
    </r>
    <r>
      <rPr>
        <sz val="11"/>
        <color theme="1"/>
        <rFont val="Open Sans"/>
        <family val="2"/>
      </rPr>
      <t xml:space="preserve"> No additional inputs required.</t>
    </r>
  </si>
  <si>
    <r>
      <t xml:space="preserve">Heat Pump Rated Monthly: </t>
    </r>
    <r>
      <rPr>
        <sz val="11"/>
        <color theme="1"/>
        <rFont val="Open Sans"/>
        <family val="2"/>
      </rPr>
      <t>Select this option if an air source heat pump is used. If performance data is available at two temperatures (nominally 17F and 47F), enter the COPs as can be confirmed from the performance datasheet available. If only  HSPF or HSPF2 data is available, use the Phius Heat Pump Performance Estimator to back-out the inputs for this estimator.</t>
    </r>
  </si>
  <si>
    <r>
      <t>Natural Gas:</t>
    </r>
    <r>
      <rPr>
        <sz val="11"/>
        <color theme="1"/>
        <rFont val="Open Sans"/>
        <family val="2"/>
      </rPr>
      <t xml:space="preserve"> Select this option for any heating systems that use natural gas (ie. boilers, furnaces etc…)</t>
    </r>
  </si>
  <si>
    <r>
      <t>Heat Pump:</t>
    </r>
    <r>
      <rPr>
        <sz val="11"/>
        <color theme="1"/>
        <rFont val="Open Sans"/>
        <family val="2"/>
      </rPr>
      <t xml:space="preserve"> Select this option if a ground or water source heat pump is used.</t>
    </r>
  </si>
  <si>
    <r>
      <t xml:space="preserve">If using </t>
    </r>
    <r>
      <rPr>
        <b/>
        <sz val="11"/>
        <color theme="1"/>
        <rFont val="Open Sans"/>
        <family val="2"/>
      </rPr>
      <t>Phius-generated Custom Climate Data</t>
    </r>
    <r>
      <rPr>
        <sz val="11"/>
        <color theme="1"/>
        <rFont val="Open Sans"/>
        <family val="2"/>
      </rPr>
      <t xml:space="preserve">, select the country and state from the Dropdown menus. Copy and paste the 'US Customary' climate data from the Official Phius Climate Data set in the 'Custom Climate Data' tab below. The monthly ambient temperatures will automatically populate in this section once complete. </t>
    </r>
  </si>
  <si>
    <r>
      <t xml:space="preserve">Enter the </t>
    </r>
    <r>
      <rPr>
        <b/>
        <sz val="11"/>
        <color theme="1"/>
        <rFont val="Open Sans"/>
        <family val="2"/>
      </rPr>
      <t>room number and name of the semi-conditioned space</t>
    </r>
    <r>
      <rPr>
        <sz val="11"/>
        <color theme="1"/>
        <rFont val="Open Sans"/>
        <family val="2"/>
      </rPr>
      <t>.</t>
    </r>
  </si>
  <si>
    <r>
      <t>The default infiltration rate for semi-conditioned spaces is 0.31 cfm</t>
    </r>
    <r>
      <rPr>
        <vertAlign val="subscript"/>
        <sz val="11"/>
        <color theme="1"/>
        <rFont val="Open Sans"/>
        <family val="2"/>
      </rPr>
      <t>50</t>
    </r>
    <r>
      <rPr>
        <sz val="11"/>
        <color theme="1"/>
        <rFont val="Open Sans"/>
        <family val="2"/>
      </rPr>
      <t>/sf. If a tighter airtighness for this space is used for Design Certification, testing must be performed on-site for Phius to allow this value to be used for Final Certification.</t>
    </r>
  </si>
  <si>
    <t>Step 11</t>
  </si>
  <si>
    <t>Assign the correct 'connection' to each component. The connection options are:</t>
  </si>
  <si>
    <r>
      <rPr>
        <b/>
        <sz val="11"/>
        <color theme="1"/>
        <rFont val="Open Sans"/>
        <family val="2"/>
      </rPr>
      <t>Ground:</t>
    </r>
    <r>
      <rPr>
        <sz val="11"/>
        <color theme="1"/>
        <rFont val="Open Sans"/>
        <family val="2"/>
      </rPr>
      <t xml:space="preserve"> Select this option for components in contact with the ground.</t>
    </r>
  </si>
  <si>
    <t>Input any walls, floors, ceilings, doors or windows associated with the semi-conditioned spaces.</t>
  </si>
  <si>
    <r>
      <rPr>
        <b/>
        <sz val="11"/>
        <color theme="1"/>
        <rFont val="Open Sans"/>
        <family val="2"/>
      </rPr>
      <t>Certified Envelope:</t>
    </r>
    <r>
      <rPr>
        <sz val="11"/>
        <color theme="1"/>
        <rFont val="Open Sans"/>
        <family val="2"/>
      </rPr>
      <t xml:space="preserve"> Select this option for components between semi-conditioned spaces and the certified envelope of the building. This estimator accounts for 'transmission gains' from the certified portion of the building.</t>
    </r>
  </si>
  <si>
    <t>Step 12</t>
  </si>
  <si>
    <t>Step 13</t>
  </si>
  <si>
    <t>Input the effective R-value of each component. It is best practice to model these assemblies directly in WUFI Passive or METr and provide documentation to confirm the inputs.</t>
  </si>
  <si>
    <t>Step 4</t>
  </si>
  <si>
    <t>Select the country, state, and climate location from the Dropdown menus. The climate location name should match the name of the climate file name.</t>
  </si>
  <si>
    <t>Step 14</t>
  </si>
  <si>
    <t>Create a new attached zone in WUFI Passive or METr.</t>
  </si>
  <si>
    <t>Step 15</t>
  </si>
  <si>
    <t>Step 16</t>
  </si>
  <si>
    <t>Step 17</t>
  </si>
  <si>
    <t>Step 18</t>
  </si>
  <si>
    <t>Match the name of the attached zone in the calculator to the attached zone in WUFI Passive or METr.</t>
  </si>
  <si>
    <t>Set type of attached zone to 'Unheated space'.</t>
  </si>
  <si>
    <t xml:space="preserve">Click into the newly created attached zone in the WUFI Passive or METr tree, and enter the calculated Temperature difference reduction factor. </t>
  </si>
  <si>
    <t>Input the exterior surface area of each component. It is best practice to model these directly in WUFI Passive or METr so that the area can easily be calculated and transferred.</t>
  </si>
  <si>
    <t>Estimator revised to use monthly climate data (rather than hourly climate data). Updated losses to better account for ground contact, infiltration and mechanical ventilation.</t>
  </si>
  <si>
    <t>Attached Zones - For WUFI Passive or METr</t>
  </si>
  <si>
    <t>Supportive Device / Auxiliary Energy - For WUFI Passive or METr</t>
  </si>
  <si>
    <t>Instructions for Phius Attached Zone Temp Reduction Factor &amp; Aux Energy Estimator</t>
  </si>
  <si>
    <r>
      <rPr>
        <b/>
        <sz val="11"/>
        <color theme="1"/>
        <rFont val="Open Sans"/>
        <family val="2"/>
      </rPr>
      <t>Outdoor Air:</t>
    </r>
    <r>
      <rPr>
        <sz val="11"/>
        <color theme="1"/>
        <rFont val="Open Sans"/>
        <family val="2"/>
      </rPr>
      <t xml:space="preserve"> Select this option for any components that are exposed to the exterior air, other semi-conditioned spaces or unconditioned spaces such as vented attics or garages</t>
    </r>
  </si>
  <si>
    <t>Input the planned setpoint temperature of the semi-conditioned space. Be sure to provide documentation to confirm this setpoint (typically a note in the mechanical set). If the setpoint temperature of the semi-conditioned space is 68F (or higher), do not use the attached zone setting, instead assign the outer side of certified envelope components to 'space with same inner conditions'. This estimator may still be used to estimate auxiliary energy with conditioning semi-conditioned spaces.</t>
  </si>
  <si>
    <t>Correction made to infiltration losses through the envelope to only include losses through assemblies in contact with 'outdoor air'. 'Instructions' tab added.</t>
  </si>
  <si>
    <t>Equipment Waste Heat</t>
  </si>
  <si>
    <t>Fan Power</t>
  </si>
  <si>
    <t>[W/cfm]</t>
  </si>
  <si>
    <t>Equipment Energy Use</t>
  </si>
  <si>
    <t>[kBtu/yr]</t>
  </si>
  <si>
    <t>Monthly Equipment Energy Use Internal Gains [kWh]</t>
  </si>
  <si>
    <t>Monthly Equipment Energy Use Internal Gains [kBtu]</t>
  </si>
  <si>
    <t>Monthly Equipment Energy Use Internal Gains [Btu]</t>
  </si>
  <si>
    <t>Equipment Energy Use Internal Gains [kWh/yr]</t>
  </si>
  <si>
    <t>Equipment Waste Heat Internal Gains (kBtu/yr)</t>
  </si>
  <si>
    <t>Monthly Equipment Waste Heat Internal Gains [kBtu]</t>
  </si>
  <si>
    <t>Monthly Equipment Waste Heat Internal Gains [Btu]</t>
  </si>
  <si>
    <t>Step 19</t>
  </si>
  <si>
    <t>Step 20</t>
  </si>
  <si>
    <r>
      <rPr>
        <b/>
        <sz val="11"/>
        <color theme="1"/>
        <rFont val="Open Sans"/>
        <family val="2"/>
      </rPr>
      <t>Equipment Energy Use</t>
    </r>
    <r>
      <rPr>
        <sz val="11"/>
        <color theme="1"/>
        <rFont val="Open Sans"/>
        <family val="2"/>
      </rPr>
      <t xml:space="preserve"> accounts for both the power consumed and the internal gains associated with that energy use.</t>
    </r>
  </si>
  <si>
    <r>
      <rPr>
        <b/>
        <sz val="11"/>
        <color theme="1"/>
        <rFont val="Open Sans"/>
        <family val="2"/>
      </rPr>
      <t>Equipment Waste Heat</t>
    </r>
    <r>
      <rPr>
        <sz val="11"/>
        <color theme="1"/>
        <rFont val="Open Sans"/>
        <family val="2"/>
      </rPr>
      <t xml:space="preserve"> accounts for the internal gains associated with a piece of equipment, but does not increase the source energy use based on that energy use. (ie. Electric switch gear, pumps whose energy use is already accounted for elsewhere)</t>
    </r>
  </si>
  <si>
    <t xml:space="preserve">Calculation complete! In WUFI Passive or METr under Systems &gt; System 1 &gt; Distribution &gt; Supportive Devices/Auxilliary Energy, enter the energy use associated with equipment energy use, mechanical ventilation systems and maintaining the setpoint temperature of the semi-conditioned space as shown in the purple cells. </t>
  </si>
  <si>
    <t>If the semi-conditioned space has a continuously operating mechanical ventilation system planned, input the fan power. If no system is planned, leave this input at 0.00.</t>
  </si>
  <si>
    <t>v26.1.3 - 2026.08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</si>
</sst>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_(* #,##0.0_);_(* \(#,##0.0\);_(* &quot;-&quot;??_);_(@_)"/>
    <numFmt numFmtId="167" formatCode="#,##0.000_);\(#,##0.000\)"/>
    <numFmt numFmtId="168" formatCode="_(* #,##0_);_(* \(#,##0\);_(* &quot;-&quot;??_);_(@_)"/>
  </numFmts>
  <fonts count="31" x14ac:knownFonts="1">
    <font>
      <sz val="11"/>
      <color theme="1"/>
      <name val="Calibri"/>
      <family val="2"/>
      <scheme val="minor"/>
    </font>
    <font>
      <sz val="10"/>
      <name val="Arial"/>
      <family val="2"/>
    </font>
    <font>
      <sz val="11"/>
      <color theme="1"/>
      <name val="Calibri"/>
      <family val="2"/>
      <scheme val="minor"/>
    </font>
    <font>
      <sz val="10"/>
      <color theme="1"/>
      <name val="Open Sans"/>
      <family val="2"/>
    </font>
    <font>
      <b/>
      <sz val="10"/>
      <color theme="0"/>
      <name val="Open Sans"/>
      <family val="2"/>
    </font>
    <font>
      <b/>
      <sz val="10"/>
      <color rgb="FF0E2746"/>
      <name val="Open Sans"/>
      <family val="2"/>
    </font>
    <font>
      <sz val="10"/>
      <color rgb="FF000000"/>
      <name val="Open Sans"/>
      <family val="2"/>
    </font>
    <font>
      <sz val="10"/>
      <name val="Open Sans"/>
      <family val="2"/>
    </font>
    <font>
      <b/>
      <sz val="16"/>
      <color theme="0"/>
      <name val="Open Sans"/>
      <family val="2"/>
    </font>
    <font>
      <sz val="8"/>
      <name val="Open Sans"/>
      <family val="2"/>
    </font>
    <font>
      <sz val="11"/>
      <color theme="1"/>
      <name val="Open Sans"/>
      <family val="2"/>
    </font>
    <font>
      <sz val="10"/>
      <name val="Verdana"/>
      <family val="2"/>
    </font>
    <font>
      <sz val="11"/>
      <name val="Open Sans"/>
      <family val="2"/>
    </font>
    <font>
      <sz val="11"/>
      <color rgb="FFFF0000"/>
      <name val="Open Sans"/>
      <family val="2"/>
    </font>
    <font>
      <sz val="10"/>
      <name val="Arial"/>
      <family val="2"/>
    </font>
    <font>
      <b/>
      <sz val="10"/>
      <color indexed="61"/>
      <name val="Courier New"/>
      <family val="3"/>
    </font>
    <font>
      <b/>
      <sz val="14"/>
      <name val="Arial"/>
      <family val="2"/>
    </font>
    <font>
      <b/>
      <sz val="11"/>
      <color indexed="30"/>
      <name val="Courier New"/>
      <family val="3"/>
    </font>
    <font>
      <i/>
      <sz val="10"/>
      <color rgb="FF000000"/>
      <name val="Open Sans"/>
      <family val="2"/>
    </font>
    <font>
      <strike/>
      <sz val="11"/>
      <color theme="1"/>
      <name val="Calibri"/>
      <family val="2"/>
      <scheme val="minor"/>
    </font>
    <font>
      <sz val="11"/>
      <color theme="2" tint="-9.9978637043366805E-2"/>
      <name val="Calibri"/>
      <family val="2"/>
      <scheme val="minor"/>
    </font>
    <font>
      <sz val="11"/>
      <name val="Calibri"/>
      <family val="2"/>
      <scheme val="minor"/>
    </font>
    <font>
      <vertAlign val="subscript"/>
      <sz val="10"/>
      <color rgb="FF000000"/>
      <name val="Open Sans"/>
      <family val="2"/>
    </font>
    <font>
      <sz val="10"/>
      <color rgb="FF0E2746"/>
      <name val="Open Sans"/>
      <family val="2"/>
    </font>
    <font>
      <b/>
      <sz val="10"/>
      <color rgb="FF000000"/>
      <name val="Open Sans"/>
      <family val="2"/>
    </font>
    <font>
      <b/>
      <sz val="11"/>
      <color theme="1"/>
      <name val="Open Sans"/>
      <family val="2"/>
    </font>
    <font>
      <vertAlign val="subscript"/>
      <sz val="11"/>
      <color theme="1"/>
      <name val="Open Sans"/>
      <family val="2"/>
    </font>
    <font>
      <b/>
      <sz val="14"/>
      <color theme="0"/>
      <name val="Open Sans"/>
      <family val="2"/>
    </font>
    <font>
      <sz val="14"/>
      <color theme="1"/>
      <name val="Open Sans"/>
      <family val="2"/>
    </font>
    <font>
      <sz val="8"/>
      <name val="Calibri"/>
      <family val="2"/>
      <scheme val="minor"/>
    </font>
    <font>
      <sz val="8"/>
      <color theme="1"/>
      <name val="Open Sans"/>
      <family val="2"/>
    </font>
  </fonts>
  <fills count="25">
    <fill>
      <patternFill patternType="none"/>
    </fill>
    <fill>
      <patternFill patternType="gray125"/>
    </fill>
    <fill>
      <patternFill patternType="solid">
        <fgColor rgb="FFB5E3E8"/>
        <bgColor indexed="64"/>
      </patternFill>
    </fill>
    <fill>
      <patternFill patternType="darkGray">
        <fgColor rgb="FFDFFD61"/>
        <bgColor auto="1"/>
      </patternFill>
    </fill>
    <fill>
      <patternFill patternType="solid">
        <fgColor rgb="FF6E4692"/>
        <bgColor indexed="64"/>
      </patternFill>
    </fill>
    <fill>
      <patternFill patternType="solid">
        <fgColor rgb="FF00AAAF"/>
        <bgColor rgb="FF00AAAF"/>
      </patternFill>
    </fill>
    <fill>
      <patternFill patternType="solid">
        <fgColor rgb="FFDFFD61"/>
        <bgColor rgb="FF000000"/>
      </patternFill>
    </fill>
    <fill>
      <patternFill patternType="solid">
        <fgColor rgb="FFEDECE0"/>
        <bgColor indexed="64"/>
      </patternFill>
    </fill>
    <fill>
      <patternFill patternType="solid">
        <fgColor rgb="FF00AAAF"/>
        <bgColor indexed="64"/>
      </patternFill>
    </fill>
    <fill>
      <patternFill patternType="solid">
        <fgColor rgb="FF0E2746"/>
        <bgColor rgb="FF005856"/>
      </patternFill>
    </fill>
    <fill>
      <patternFill patternType="solid">
        <fgColor theme="2"/>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9"/>
        <bgColor indexed="64"/>
      </patternFill>
    </fill>
    <fill>
      <patternFill patternType="solid">
        <fgColor indexed="26"/>
        <bgColor indexed="64"/>
      </patternFill>
    </fill>
    <fill>
      <patternFill patternType="solid">
        <fgColor rgb="FFEDECE0"/>
        <bgColor rgb="FFEDECE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0AAAF"/>
        <bgColor rgb="FF000000"/>
      </patternFill>
    </fill>
    <fill>
      <patternFill patternType="solid">
        <fgColor theme="9" tint="0.59999389629810485"/>
        <bgColor indexed="64"/>
      </patternFill>
    </fill>
    <fill>
      <patternFill patternType="solid">
        <fgColor rgb="FFB5E3E8"/>
        <bgColor rgb="FF000000"/>
      </patternFill>
    </fill>
    <fill>
      <patternFill patternType="solid">
        <fgColor rgb="FFEDECE0"/>
        <bgColor rgb="FF000000"/>
      </patternFill>
    </fill>
    <fill>
      <patternFill patternType="solid">
        <fgColor rgb="FF7030A0"/>
        <bgColor rgb="FF005856"/>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diagonal/>
    </border>
    <border>
      <left style="thin">
        <color indexed="64"/>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auto="1"/>
      </top>
      <bottom style="thin">
        <color auto="1"/>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style="medium">
        <color indexed="64"/>
      </right>
      <top/>
      <bottom style="thin">
        <color indexed="64"/>
      </bottom>
      <diagonal/>
    </border>
    <border>
      <left style="medium">
        <color indexed="64"/>
      </left>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thin">
        <color indexed="64"/>
      </left>
      <right/>
      <top/>
      <bottom style="medium">
        <color indexed="64"/>
      </bottom>
      <diagonal/>
    </border>
  </borders>
  <cellStyleXfs count="8">
    <xf numFmtId="0" fontId="0" fillId="0" borderId="0"/>
    <xf numFmtId="0" fontId="1" fillId="0" borderId="0"/>
    <xf numFmtId="43" fontId="2" fillId="0" borderId="0" applyFont="0" applyFill="0" applyBorder="0" applyAlignment="0" applyProtection="0"/>
    <xf numFmtId="0" fontId="2" fillId="0" borderId="0"/>
    <xf numFmtId="0" fontId="11" fillId="0" borderId="0"/>
    <xf numFmtId="0" fontId="14" fillId="0" borderId="0"/>
    <xf numFmtId="43" fontId="14" fillId="0" borderId="0" applyFont="0" applyFill="0" applyBorder="0" applyAlignment="0" applyProtection="0"/>
    <xf numFmtId="9" fontId="2" fillId="0" borderId="0" applyFont="0" applyFill="0" applyBorder="0" applyAlignment="0" applyProtection="0"/>
  </cellStyleXfs>
  <cellXfs count="236">
    <xf numFmtId="0" fontId="0" fillId="0" borderId="0" xfId="0"/>
    <xf numFmtId="0" fontId="6" fillId="7" borderId="1" xfId="0" applyFont="1" applyFill="1" applyBorder="1" applyAlignment="1">
      <alignment horizontal="center" vertical="center" wrapText="1"/>
    </xf>
    <xf numFmtId="2" fontId="3" fillId="3" borderId="1" xfId="3" applyNumberFormat="1"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2" fontId="3" fillId="3" borderId="12" xfId="3" applyNumberFormat="1" applyFont="1" applyFill="1" applyBorder="1" applyAlignment="1">
      <alignment horizontal="center" vertical="center" wrapText="1"/>
    </xf>
    <xf numFmtId="2" fontId="3" fillId="3" borderId="13" xfId="3" applyNumberFormat="1" applyFont="1" applyFill="1" applyBorder="1" applyAlignment="1">
      <alignment horizontal="center" vertical="center" wrapText="1"/>
    </xf>
    <xf numFmtId="0" fontId="7" fillId="7" borderId="7" xfId="1" applyFont="1" applyFill="1" applyBorder="1" applyAlignment="1">
      <alignment horizontal="center" vertical="center" wrapText="1"/>
    </xf>
    <xf numFmtId="0" fontId="4" fillId="4" borderId="10" xfId="1" applyFont="1" applyFill="1" applyBorder="1" applyAlignment="1">
      <alignment horizontal="center" vertical="center" wrapText="1"/>
    </xf>
    <xf numFmtId="2" fontId="4" fillId="4" borderId="13" xfId="3" applyNumberFormat="1" applyFont="1" applyFill="1" applyBorder="1" applyAlignment="1">
      <alignment horizontal="center" vertical="center" wrapText="1"/>
    </xf>
    <xf numFmtId="0" fontId="7" fillId="7" borderId="7" xfId="1" applyFont="1" applyFill="1" applyBorder="1" applyAlignment="1">
      <alignment vertical="center" wrapText="1"/>
    </xf>
    <xf numFmtId="0" fontId="9" fillId="0" borderId="0" xfId="1" applyFont="1" applyAlignment="1">
      <alignment horizontal="left" vertical="center" wrapText="1"/>
    </xf>
    <xf numFmtId="0" fontId="7" fillId="7" borderId="1" xfId="1" applyFont="1" applyFill="1" applyBorder="1" applyAlignment="1">
      <alignment horizontal="center" vertical="center" wrapText="1"/>
    </xf>
    <xf numFmtId="0" fontId="10" fillId="0" borderId="0" xfId="0" applyFont="1"/>
    <xf numFmtId="0" fontId="7" fillId="0" borderId="0" xfId="4" applyFont="1" applyAlignment="1">
      <alignment horizontal="center" vertical="center" wrapText="1"/>
    </xf>
    <xf numFmtId="0" fontId="7" fillId="0" borderId="0" xfId="4" applyFont="1"/>
    <xf numFmtId="0" fontId="10" fillId="0" borderId="0" xfId="0" applyFont="1" applyAlignment="1">
      <alignment horizontal="center" vertical="center"/>
    </xf>
    <xf numFmtId="0" fontId="12" fillId="10" borderId="0" xfId="0" applyFont="1" applyFill="1" applyAlignment="1">
      <alignment horizontal="center" vertical="center"/>
    </xf>
    <xf numFmtId="0" fontId="12" fillId="10" borderId="0" xfId="4" applyFont="1" applyFill="1" applyAlignment="1">
      <alignment horizontal="center" vertical="center"/>
    </xf>
    <xf numFmtId="0" fontId="12" fillId="10" borderId="0" xfId="4" applyFont="1" applyFill="1"/>
    <xf numFmtId="0" fontId="13" fillId="11" borderId="0" xfId="4" applyFont="1" applyFill="1" applyAlignment="1">
      <alignment horizontal="center" vertical="center"/>
    </xf>
    <xf numFmtId="0" fontId="10" fillId="0" borderId="0" xfId="0" applyFont="1" applyAlignment="1">
      <alignment horizontal="center"/>
    </xf>
    <xf numFmtId="0" fontId="12" fillId="12" borderId="0" xfId="4" applyFont="1" applyFill="1" applyAlignment="1">
      <alignment horizontal="center" vertical="center"/>
    </xf>
    <xf numFmtId="0" fontId="7" fillId="7" borderId="10" xfId="1" applyFont="1" applyFill="1" applyBorder="1" applyAlignment="1">
      <alignment horizontal="center" vertical="center" wrapText="1"/>
    </xf>
    <xf numFmtId="0" fontId="7" fillId="7" borderId="17" xfId="1" applyFont="1" applyFill="1" applyBorder="1" applyAlignment="1">
      <alignment horizontal="center" vertical="center" wrapText="1"/>
    </xf>
    <xf numFmtId="0" fontId="14" fillId="0" borderId="0" xfId="5"/>
    <xf numFmtId="0" fontId="14" fillId="0" borderId="6" xfId="5" applyBorder="1" applyAlignment="1">
      <alignment horizontal="center" vertical="center"/>
    </xf>
    <xf numFmtId="0" fontId="14" fillId="0" borderId="21" xfId="5" applyBorder="1" applyAlignment="1">
      <alignment horizontal="centerContinuous" vertical="center"/>
    </xf>
    <xf numFmtId="0" fontId="14" fillId="0" borderId="22" xfId="5" applyBorder="1" applyAlignment="1">
      <alignment horizontal="centerContinuous" vertical="center"/>
    </xf>
    <xf numFmtId="0" fontId="14" fillId="0" borderId="9" xfId="5" applyBorder="1" applyAlignment="1">
      <alignment horizontal="center" vertical="center"/>
    </xf>
    <xf numFmtId="1" fontId="14" fillId="13" borderId="1" xfId="5" applyNumberFormat="1" applyFill="1" applyBorder="1" applyAlignment="1">
      <alignment horizontal="center" vertical="center"/>
    </xf>
    <xf numFmtId="0" fontId="14" fillId="0" borderId="1" xfId="5" applyBorder="1" applyAlignment="1">
      <alignment horizontal="center" vertical="center"/>
    </xf>
    <xf numFmtId="0" fontId="14" fillId="0" borderId="10" xfId="5" applyBorder="1" applyAlignment="1">
      <alignment horizontal="center" vertical="center"/>
    </xf>
    <xf numFmtId="0" fontId="14" fillId="0" borderId="1" xfId="5" applyBorder="1" applyAlignment="1">
      <alignment horizontal="right" vertical="center"/>
    </xf>
    <xf numFmtId="0" fontId="14" fillId="0" borderId="17" xfId="5" applyBorder="1" applyAlignment="1">
      <alignment horizontal="centerContinuous" vertical="center"/>
    </xf>
    <xf numFmtId="0" fontId="14" fillId="0" borderId="16" xfId="5" applyBorder="1" applyAlignment="1">
      <alignment horizontal="centerContinuous" vertical="center"/>
    </xf>
    <xf numFmtId="0" fontId="14" fillId="0" borderId="23" xfId="5" applyBorder="1" applyAlignment="1">
      <alignment horizontal="center" vertical="center" wrapText="1"/>
    </xf>
    <xf numFmtId="0" fontId="14" fillId="0" borderId="24" xfId="5" applyBorder="1" applyAlignment="1">
      <alignment horizontal="center" vertical="center"/>
    </xf>
    <xf numFmtId="0" fontId="14" fillId="0" borderId="25" xfId="5" applyBorder="1" applyAlignment="1">
      <alignment horizontal="center" vertical="center"/>
    </xf>
    <xf numFmtId="0" fontId="14" fillId="0" borderId="23" xfId="5" applyBorder="1" applyAlignment="1">
      <alignment horizontal="center" vertical="center"/>
    </xf>
    <xf numFmtId="0" fontId="14" fillId="0" borderId="11" xfId="5" applyBorder="1" applyAlignment="1">
      <alignment horizontal="center" vertical="center"/>
    </xf>
    <xf numFmtId="164" fontId="15" fillId="0" borderId="12" xfId="5" applyNumberFormat="1" applyFont="1" applyBorder="1" applyAlignment="1">
      <alignment horizontal="center" vertical="center"/>
    </xf>
    <xf numFmtId="164" fontId="15" fillId="0" borderId="13" xfId="5" applyNumberFormat="1" applyFont="1" applyBorder="1" applyAlignment="1">
      <alignment horizontal="center" vertical="center"/>
    </xf>
    <xf numFmtId="164" fontId="15" fillId="0" borderId="11" xfId="5" applyNumberFormat="1" applyFont="1" applyBorder="1" applyAlignment="1">
      <alignment horizontal="center" vertical="center"/>
    </xf>
    <xf numFmtId="0" fontId="16" fillId="0" borderId="0" xfId="5" applyFont="1"/>
    <xf numFmtId="1" fontId="14" fillId="13" borderId="15" xfId="5" applyNumberFormat="1" applyFill="1" applyBorder="1" applyAlignment="1">
      <alignment horizontal="center" vertical="center"/>
    </xf>
    <xf numFmtId="0" fontId="14" fillId="0" borderId="4" xfId="5" applyBorder="1" applyAlignment="1">
      <alignment horizontal="center" vertical="center"/>
    </xf>
    <xf numFmtId="1" fontId="14" fillId="13" borderId="5" xfId="5" applyNumberFormat="1" applyFill="1" applyBorder="1" applyAlignment="1">
      <alignment horizontal="center" vertical="center"/>
    </xf>
    <xf numFmtId="1" fontId="14" fillId="13" borderId="26" xfId="5" applyNumberFormat="1" applyFill="1" applyBorder="1" applyAlignment="1">
      <alignment horizontal="center" vertical="center"/>
    </xf>
    <xf numFmtId="1" fontId="17" fillId="14" borderId="1" xfId="6" applyNumberFormat="1" applyFont="1" applyFill="1" applyBorder="1" applyAlignment="1" applyProtection="1">
      <alignment horizontal="center" vertical="center"/>
      <protection locked="0"/>
    </xf>
    <xf numFmtId="164" fontId="17" fillId="14" borderId="1" xfId="5" applyNumberFormat="1" applyFont="1" applyFill="1" applyBorder="1" applyAlignment="1">
      <alignment horizontal="center" vertical="center"/>
    </xf>
    <xf numFmtId="164" fontId="17" fillId="14" borderId="15" xfId="5" applyNumberFormat="1" applyFont="1" applyFill="1" applyBorder="1" applyAlignment="1">
      <alignment horizontal="center" vertical="center"/>
    </xf>
    <xf numFmtId="164" fontId="17" fillId="14" borderId="9" xfId="5" applyNumberFormat="1" applyFont="1" applyFill="1" applyBorder="1" applyAlignment="1">
      <alignment horizontal="center" vertical="center"/>
    </xf>
    <xf numFmtId="164" fontId="17" fillId="14" borderId="10" xfId="5" applyNumberFormat="1" applyFont="1" applyFill="1" applyBorder="1" applyAlignment="1">
      <alignment horizontal="center" vertical="center"/>
    </xf>
    <xf numFmtId="164" fontId="17" fillId="14" borderId="27" xfId="5" applyNumberFormat="1" applyFont="1" applyFill="1" applyBorder="1" applyAlignment="1">
      <alignment horizontal="center"/>
    </xf>
    <xf numFmtId="164" fontId="17" fillId="14" borderId="28" xfId="5" applyNumberFormat="1" applyFont="1" applyFill="1" applyBorder="1" applyAlignment="1">
      <alignment horizontal="center"/>
    </xf>
    <xf numFmtId="164" fontId="17" fillId="14" borderId="23" xfId="5" applyNumberFormat="1" applyFont="1" applyFill="1" applyBorder="1" applyAlignment="1">
      <alignment horizontal="center"/>
    </xf>
    <xf numFmtId="164" fontId="17" fillId="14" borderId="29" xfId="5" applyNumberFormat="1" applyFont="1" applyFill="1" applyBorder="1" applyAlignment="1">
      <alignment horizontal="center"/>
    </xf>
    <xf numFmtId="164" fontId="17" fillId="14" borderId="30" xfId="5" applyNumberFormat="1" applyFont="1" applyFill="1" applyBorder="1" applyAlignment="1">
      <alignment horizontal="center" vertical="center"/>
    </xf>
    <xf numFmtId="164" fontId="17" fillId="14" borderId="31" xfId="5" applyNumberFormat="1" applyFont="1" applyFill="1" applyBorder="1" applyAlignment="1">
      <alignment horizontal="center" vertical="center"/>
    </xf>
    <xf numFmtId="164" fontId="17" fillId="14" borderId="24" xfId="5" applyNumberFormat="1" applyFont="1" applyFill="1" applyBorder="1" applyAlignment="1">
      <alignment horizontal="center" vertical="center"/>
    </xf>
    <xf numFmtId="164" fontId="17" fillId="14" borderId="32" xfId="5" applyNumberFormat="1" applyFont="1" applyFill="1" applyBorder="1" applyAlignment="1">
      <alignment horizontal="center" vertical="center"/>
    </xf>
    <xf numFmtId="164" fontId="17" fillId="14" borderId="33" xfId="5" applyNumberFormat="1" applyFont="1" applyFill="1" applyBorder="1" applyAlignment="1">
      <alignment horizontal="center" vertical="center"/>
    </xf>
    <xf numFmtId="164" fontId="17" fillId="14" borderId="34" xfId="5" applyNumberFormat="1" applyFont="1" applyFill="1" applyBorder="1" applyAlignment="1">
      <alignment horizontal="center" vertical="center"/>
    </xf>
    <xf numFmtId="164" fontId="17" fillId="14" borderId="25" xfId="5" applyNumberFormat="1" applyFont="1" applyFill="1" applyBorder="1" applyAlignment="1">
      <alignment horizontal="center" vertical="center"/>
    </xf>
    <xf numFmtId="164" fontId="17" fillId="14" borderId="35" xfId="5" applyNumberFormat="1" applyFont="1" applyFill="1" applyBorder="1" applyAlignment="1">
      <alignment horizontal="center" vertical="center"/>
    </xf>
    <xf numFmtId="164" fontId="17" fillId="14" borderId="27" xfId="5" applyNumberFormat="1" applyFont="1" applyFill="1" applyBorder="1" applyAlignment="1">
      <alignment horizontal="center" vertical="center"/>
    </xf>
    <xf numFmtId="164" fontId="17" fillId="14" borderId="28" xfId="5" applyNumberFormat="1" applyFont="1" applyFill="1" applyBorder="1" applyAlignment="1">
      <alignment horizontal="center" vertical="center"/>
    </xf>
    <xf numFmtId="164" fontId="17" fillId="14" borderId="23" xfId="5" applyNumberFormat="1" applyFont="1" applyFill="1" applyBorder="1" applyAlignment="1">
      <alignment horizontal="center" vertical="center"/>
    </xf>
    <xf numFmtId="164" fontId="17" fillId="14" borderId="29" xfId="5" applyNumberFormat="1" applyFont="1" applyFill="1" applyBorder="1" applyAlignment="1">
      <alignment horizontal="center" vertical="center"/>
    </xf>
    <xf numFmtId="0" fontId="14" fillId="0" borderId="4" xfId="4" applyFont="1" applyBorder="1" applyAlignment="1">
      <alignment horizontal="center" vertical="center"/>
    </xf>
    <xf numFmtId="1" fontId="11" fillId="13" borderId="5" xfId="4" applyNumberFormat="1" applyFill="1" applyBorder="1" applyAlignment="1">
      <alignment horizontal="center" vertical="center"/>
    </xf>
    <xf numFmtId="1" fontId="11" fillId="13" borderId="6" xfId="4" applyNumberFormat="1" applyFill="1" applyBorder="1" applyAlignment="1">
      <alignment horizontal="center" vertical="center"/>
    </xf>
    <xf numFmtId="0" fontId="11" fillId="0" borderId="9" xfId="4" applyBorder="1" applyAlignment="1">
      <alignment horizontal="center" vertical="center"/>
    </xf>
    <xf numFmtId="1" fontId="11" fillId="13" borderId="1" xfId="4" applyNumberFormat="1" applyFill="1" applyBorder="1" applyAlignment="1">
      <alignment horizontal="center" vertical="center"/>
    </xf>
    <xf numFmtId="1" fontId="11" fillId="13" borderId="10" xfId="4" applyNumberFormat="1" applyFill="1" applyBorder="1" applyAlignment="1">
      <alignment horizontal="center" vertical="center"/>
    </xf>
    <xf numFmtId="0" fontId="0" fillId="16" borderId="0" xfId="0" applyFill="1"/>
    <xf numFmtId="0" fontId="0" fillId="17" borderId="0" xfId="0" applyFill="1"/>
    <xf numFmtId="0" fontId="0" fillId="18" borderId="0" xfId="0" applyFill="1"/>
    <xf numFmtId="43" fontId="0" fillId="0" borderId="0" xfId="2" applyFont="1"/>
    <xf numFmtId="166" fontId="0" fillId="17" borderId="0" xfId="2" applyNumberFormat="1" applyFont="1" applyFill="1"/>
    <xf numFmtId="166" fontId="0" fillId="18" borderId="0" xfId="2" applyNumberFormat="1" applyFont="1" applyFill="1"/>
    <xf numFmtId="168" fontId="0" fillId="18" borderId="0" xfId="2" applyNumberFormat="1" applyFont="1" applyFill="1"/>
    <xf numFmtId="168" fontId="0" fillId="0" borderId="0" xfId="2" applyNumberFormat="1" applyFont="1"/>
    <xf numFmtId="168" fontId="0" fillId="0" borderId="0" xfId="0" applyNumberFormat="1"/>
    <xf numFmtId="4" fontId="0" fillId="16" borderId="0" xfId="0" applyNumberFormat="1" applyFill="1"/>
    <xf numFmtId="43" fontId="0" fillId="0" borderId="0" xfId="0" applyNumberFormat="1"/>
    <xf numFmtId="3" fontId="0" fillId="18" borderId="0" xfId="0" applyNumberFormat="1" applyFill="1"/>
    <xf numFmtId="0" fontId="19" fillId="0" borderId="0" xfId="0" applyFont="1"/>
    <xf numFmtId="0" fontId="0" fillId="19" borderId="0" xfId="0" applyFill="1"/>
    <xf numFmtId="2" fontId="0" fillId="16" borderId="0" xfId="0" applyNumberFormat="1" applyFill="1"/>
    <xf numFmtId="0" fontId="0" fillId="21" borderId="0" xfId="0" applyFill="1"/>
    <xf numFmtId="1" fontId="0" fillId="16" borderId="0" xfId="0" applyNumberFormat="1" applyFill="1"/>
    <xf numFmtId="0" fontId="7" fillId="7" borderId="9" xfId="1" applyFont="1" applyFill="1" applyBorder="1" applyAlignment="1">
      <alignment horizontal="right" vertical="center" wrapText="1"/>
    </xf>
    <xf numFmtId="0" fontId="7" fillId="7" borderId="11" xfId="1" applyFont="1" applyFill="1" applyBorder="1" applyAlignment="1">
      <alignment horizontal="right" vertical="center" wrapText="1"/>
    </xf>
    <xf numFmtId="0" fontId="21" fillId="0" borderId="0" xfId="0" applyFont="1" applyAlignment="1">
      <alignment vertical="center"/>
    </xf>
    <xf numFmtId="0" fontId="0" fillId="7" borderId="0" xfId="0" applyFill="1"/>
    <xf numFmtId="0" fontId="7" fillId="0" borderId="0" xfId="1" applyFont="1" applyAlignment="1" applyProtection="1">
      <alignment horizontal="center" vertical="center" wrapText="1"/>
      <protection locked="0"/>
    </xf>
    <xf numFmtId="0" fontId="7" fillId="0" borderId="0" xfId="1" applyFont="1" applyAlignment="1" applyProtection="1">
      <alignment vertical="center" wrapText="1"/>
      <protection locked="0"/>
    </xf>
    <xf numFmtId="0" fontId="8" fillId="0" borderId="0" xfId="0" applyFont="1" applyAlignment="1" applyProtection="1">
      <alignment horizontal="left" vertical="center" wrapText="1"/>
      <protection locked="0"/>
    </xf>
    <xf numFmtId="1" fontId="3" fillId="2" borderId="1" xfId="3" applyNumberFormat="1" applyFont="1" applyFill="1" applyBorder="1" applyAlignment="1" applyProtection="1">
      <alignment horizontal="center" vertical="center" wrapText="1"/>
      <protection locked="0"/>
    </xf>
    <xf numFmtId="2" fontId="3" fillId="2" borderId="1" xfId="3" applyNumberFormat="1" applyFont="1" applyFill="1" applyBorder="1" applyAlignment="1" applyProtection="1">
      <alignment horizontal="center" vertical="center" wrapText="1"/>
      <protection locked="0"/>
    </xf>
    <xf numFmtId="0" fontId="4" fillId="8" borderId="17" xfId="1" applyFont="1" applyFill="1" applyBorder="1" applyAlignment="1" applyProtection="1">
      <alignment horizontal="center" wrapText="1"/>
      <protection locked="0"/>
    </xf>
    <xf numFmtId="0" fontId="4" fillId="8" borderId="1" xfId="1" applyFont="1" applyFill="1" applyBorder="1" applyAlignment="1" applyProtection="1">
      <alignment horizontal="center" wrapText="1"/>
      <protection locked="0"/>
    </xf>
    <xf numFmtId="0" fontId="4" fillId="8" borderId="10" xfId="1" applyFont="1" applyFill="1" applyBorder="1" applyAlignment="1" applyProtection="1">
      <alignment horizontal="center" wrapText="1"/>
      <protection locked="0"/>
    </xf>
    <xf numFmtId="2" fontId="7" fillId="22" borderId="12" xfId="3" applyNumberFormat="1" applyFont="1" applyFill="1" applyBorder="1" applyAlignment="1" applyProtection="1">
      <alignment horizontal="center" vertical="center" wrapText="1"/>
      <protection locked="0"/>
    </xf>
    <xf numFmtId="0" fontId="7" fillId="0" borderId="0" xfId="1" applyFont="1" applyAlignment="1" applyProtection="1">
      <alignment horizontal="right" vertical="center" wrapText="1"/>
      <protection locked="0"/>
    </xf>
    <xf numFmtId="2" fontId="4" fillId="0" borderId="0" xfId="3" applyNumberFormat="1" applyFont="1" applyAlignment="1" applyProtection="1">
      <alignment horizontal="center" vertical="center" wrapText="1"/>
      <protection locked="0"/>
    </xf>
    <xf numFmtId="0" fontId="20" fillId="0" borderId="0" xfId="0" applyFont="1" applyAlignment="1" applyProtection="1">
      <alignment vertical="center"/>
      <protection locked="0"/>
    </xf>
    <xf numFmtId="0" fontId="7" fillId="7" borderId="1" xfId="1" applyFont="1" applyFill="1" applyBorder="1" applyAlignment="1">
      <alignment horizontal="right" vertical="center" wrapText="1"/>
    </xf>
    <xf numFmtId="0" fontId="4" fillId="4" borderId="1" xfId="1" applyFont="1" applyFill="1" applyBorder="1" applyAlignment="1">
      <alignment horizontal="center" vertical="center" wrapText="1"/>
    </xf>
    <xf numFmtId="0" fontId="7" fillId="7" borderId="10" xfId="1" applyFont="1" applyFill="1" applyBorder="1" applyAlignment="1">
      <alignment vertical="center" wrapText="1"/>
    </xf>
    <xf numFmtId="1" fontId="4" fillId="4" borderId="1" xfId="1" applyNumberFormat="1" applyFont="1" applyFill="1" applyBorder="1" applyAlignment="1">
      <alignment horizontal="center" vertical="center" wrapText="1"/>
    </xf>
    <xf numFmtId="0" fontId="4" fillId="4" borderId="12" xfId="1" applyFont="1" applyFill="1" applyBorder="1" applyAlignment="1">
      <alignment horizontal="center" vertical="center" wrapText="1"/>
    </xf>
    <xf numFmtId="0" fontId="6" fillId="7" borderId="13" xfId="0" applyFont="1" applyFill="1" applyBorder="1" applyAlignment="1">
      <alignment horizontal="center" vertical="center" wrapText="1"/>
    </xf>
    <xf numFmtId="0" fontId="3" fillId="7" borderId="6" xfId="0" applyFont="1" applyFill="1" applyBorder="1" applyAlignment="1">
      <alignment horizontal="center" vertical="center" wrapText="1"/>
    </xf>
    <xf numFmtId="168" fontId="3" fillId="3" borderId="10" xfId="2" applyNumberFormat="1" applyFont="1" applyFill="1" applyBorder="1" applyAlignment="1" applyProtection="1">
      <alignment horizontal="center" vertical="center" wrapText="1"/>
    </xf>
    <xf numFmtId="168" fontId="3" fillId="3" borderId="13" xfId="2" applyNumberFormat="1" applyFont="1" applyFill="1" applyBorder="1" applyAlignment="1" applyProtection="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6" fillId="7" borderId="1" xfId="0" applyFont="1" applyFill="1" applyBorder="1" applyAlignment="1">
      <alignment horizontal="right" vertical="center" wrapText="1"/>
    </xf>
    <xf numFmtId="167" fontId="3" fillId="15" borderId="1" xfId="2" applyNumberFormat="1" applyFont="1" applyFill="1" applyBorder="1" applyAlignment="1" applyProtection="1">
      <alignment horizontal="center" vertical="center" wrapText="1"/>
    </xf>
    <xf numFmtId="0" fontId="3" fillId="7" borderId="1" xfId="0" applyFont="1" applyFill="1" applyBorder="1" applyAlignment="1">
      <alignment horizontal="right" vertical="center" wrapText="1"/>
    </xf>
    <xf numFmtId="164" fontId="7" fillId="23" borderId="1" xfId="3" applyNumberFormat="1" applyFont="1" applyFill="1" applyBorder="1" applyAlignment="1">
      <alignment horizontal="center" vertical="center" wrapText="1"/>
    </xf>
    <xf numFmtId="0" fontId="6" fillId="7" borderId="11" xfId="0" applyFont="1" applyFill="1" applyBorder="1" applyAlignment="1">
      <alignment horizontal="right" vertical="center" wrapText="1"/>
    </xf>
    <xf numFmtId="0" fontId="3" fillId="7" borderId="9" xfId="0" applyFont="1" applyFill="1" applyBorder="1" applyAlignment="1">
      <alignment horizontal="right" vertical="center" wrapText="1"/>
    </xf>
    <xf numFmtId="164" fontId="5" fillId="6" borderId="11" xfId="3" applyNumberFormat="1" applyFont="1" applyFill="1" applyBorder="1" applyAlignment="1">
      <alignment horizontal="center" vertical="center" wrapText="1"/>
    </xf>
    <xf numFmtId="164" fontId="5" fillId="6" borderId="12" xfId="3" applyNumberFormat="1" applyFont="1" applyFill="1" applyBorder="1" applyAlignment="1">
      <alignment horizontal="center" vertical="center" wrapText="1"/>
    </xf>
    <xf numFmtId="164" fontId="5" fillId="6" borderId="13" xfId="3" applyNumberFormat="1" applyFont="1" applyFill="1" applyBorder="1" applyAlignment="1">
      <alignment horizontal="center" vertical="center" wrapText="1"/>
    </xf>
    <xf numFmtId="0" fontId="24" fillId="0" borderId="0" xfId="3" applyFont="1" applyAlignment="1">
      <alignment horizontal="center" vertical="center" wrapText="1"/>
    </xf>
    <xf numFmtId="0" fontId="24" fillId="0" borderId="0" xfId="3" applyFont="1" applyAlignment="1">
      <alignment horizontal="right" vertical="center" wrapText="1"/>
    </xf>
    <xf numFmtId="0" fontId="24" fillId="0" borderId="0" xfId="3" applyFont="1" applyAlignment="1">
      <alignment vertical="center" wrapText="1"/>
    </xf>
    <xf numFmtId="0" fontId="6" fillId="0" borderId="0" xfId="3" applyFont="1" applyAlignment="1">
      <alignment horizontal="center" vertical="center" wrapText="1"/>
    </xf>
    <xf numFmtId="14" fontId="6" fillId="0" borderId="0" xfId="3" applyNumberFormat="1" applyFont="1" applyAlignment="1">
      <alignment horizontal="right" vertical="center" wrapText="1"/>
    </xf>
    <xf numFmtId="0" fontId="6" fillId="0" borderId="0" xfId="3" applyFont="1" applyAlignment="1">
      <alignment vertical="center" wrapText="1"/>
    </xf>
    <xf numFmtId="0" fontId="2" fillId="0" borderId="0" xfId="3"/>
    <xf numFmtId="0" fontId="3" fillId="2" borderId="9" xfId="0" applyFont="1" applyFill="1" applyBorder="1" applyAlignment="1" applyProtection="1">
      <alignment horizontal="center" vertical="center"/>
      <protection locked="0"/>
    </xf>
    <xf numFmtId="0" fontId="4" fillId="5" borderId="1" xfId="3"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3" fontId="3" fillId="2" borderId="1" xfId="0" applyNumberFormat="1"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4" fillId="5" borderId="12" xfId="3"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protection locked="0"/>
    </xf>
    <xf numFmtId="3" fontId="3" fillId="2" borderId="12" xfId="0" applyNumberFormat="1" applyFont="1" applyFill="1" applyBorder="1" applyAlignment="1" applyProtection="1">
      <alignment horizontal="center" vertical="center"/>
      <protection locked="0"/>
    </xf>
    <xf numFmtId="165" fontId="7" fillId="23" borderId="1" xfId="7" applyNumberFormat="1" applyFont="1" applyFill="1" applyBorder="1" applyAlignment="1" applyProtection="1">
      <alignment horizontal="center" vertical="center" wrapText="1"/>
      <protection locked="0"/>
    </xf>
    <xf numFmtId="164" fontId="7" fillId="23" borderId="1" xfId="3" applyNumberFormat="1" applyFont="1" applyFill="1" applyBorder="1" applyAlignment="1" applyProtection="1">
      <alignment horizontal="center" vertical="center" wrapText="1"/>
      <protection locked="0"/>
    </xf>
    <xf numFmtId="164" fontId="5" fillId="0" borderId="0" xfId="3" applyNumberFormat="1" applyFont="1" applyAlignment="1">
      <alignment horizontal="center" vertical="center" wrapText="1"/>
    </xf>
    <xf numFmtId="0" fontId="10" fillId="0" borderId="0" xfId="0" applyFont="1" applyAlignment="1">
      <alignment wrapText="1"/>
    </xf>
    <xf numFmtId="0" fontId="10" fillId="0" borderId="0" xfId="0" applyFont="1" applyAlignment="1">
      <alignment vertical="center"/>
    </xf>
    <xf numFmtId="0" fontId="28" fillId="0" borderId="0" xfId="0" applyFont="1" applyAlignment="1">
      <alignment wrapText="1"/>
    </xf>
    <xf numFmtId="0" fontId="30" fillId="0" borderId="0" xfId="0" applyFont="1" applyAlignment="1">
      <alignment vertical="center"/>
    </xf>
    <xf numFmtId="0" fontId="30" fillId="0" borderId="0" xfId="0" applyFont="1"/>
    <xf numFmtId="0" fontId="25" fillId="7" borderId="48" xfId="0" applyFont="1" applyFill="1" applyBorder="1" applyAlignment="1">
      <alignment vertical="center" wrapText="1"/>
    </xf>
    <xf numFmtId="0" fontId="10" fillId="7" borderId="47" xfId="0" applyFont="1" applyFill="1" applyBorder="1" applyAlignment="1">
      <alignment vertical="center" wrapText="1"/>
    </xf>
    <xf numFmtId="0" fontId="10" fillId="7" borderId="50" xfId="0" applyFont="1" applyFill="1" applyBorder="1" applyAlignment="1">
      <alignment vertical="center" wrapText="1"/>
    </xf>
    <xf numFmtId="0" fontId="10" fillId="7" borderId="40" xfId="0" applyFont="1" applyFill="1" applyBorder="1" applyAlignment="1">
      <alignment vertical="center" wrapText="1"/>
    </xf>
    <xf numFmtId="0" fontId="25" fillId="7" borderId="40" xfId="0" applyFont="1" applyFill="1" applyBorder="1" applyAlignment="1">
      <alignment vertical="center" wrapText="1"/>
    </xf>
    <xf numFmtId="0" fontId="25" fillId="7" borderId="47" xfId="0" applyFont="1" applyFill="1" applyBorder="1" applyAlignment="1">
      <alignment vertical="center" wrapText="1"/>
    </xf>
    <xf numFmtId="0" fontId="25" fillId="7" borderId="17" xfId="0" applyFont="1" applyFill="1" applyBorder="1" applyAlignment="1">
      <alignment vertical="center" wrapText="1"/>
    </xf>
    <xf numFmtId="0" fontId="10" fillId="7" borderId="39" xfId="0" applyFont="1" applyFill="1" applyBorder="1" applyAlignment="1">
      <alignment vertical="center" wrapText="1"/>
    </xf>
    <xf numFmtId="0" fontId="25" fillId="7" borderId="49" xfId="0" applyFont="1" applyFill="1" applyBorder="1" applyAlignment="1">
      <alignment vertical="center" wrapText="1"/>
    </xf>
    <xf numFmtId="0" fontId="25" fillId="7" borderId="7" xfId="0" applyFont="1" applyFill="1" applyBorder="1" applyAlignment="1">
      <alignment vertical="center" wrapText="1"/>
    </xf>
    <xf numFmtId="0" fontId="25" fillId="7" borderId="17" xfId="0" applyFont="1" applyFill="1" applyBorder="1" applyAlignment="1">
      <alignment vertical="center"/>
    </xf>
    <xf numFmtId="0" fontId="25" fillId="7" borderId="41" xfId="0" applyFont="1" applyFill="1" applyBorder="1" applyAlignment="1">
      <alignment vertical="center" wrapText="1"/>
    </xf>
    <xf numFmtId="0" fontId="10" fillId="7" borderId="38" xfId="0" applyFont="1" applyFill="1" applyBorder="1" applyAlignment="1">
      <alignment vertical="center" wrapText="1"/>
    </xf>
    <xf numFmtId="0" fontId="6" fillId="7" borderId="6" xfId="0" applyFont="1" applyFill="1" applyBorder="1" applyAlignment="1">
      <alignment horizontal="center" vertical="center" wrapText="1"/>
    </xf>
    <xf numFmtId="0" fontId="6" fillId="7" borderId="41" xfId="0" applyFont="1" applyFill="1" applyBorder="1" applyAlignment="1">
      <alignment horizontal="right" vertical="center" wrapText="1"/>
    </xf>
    <xf numFmtId="0" fontId="6" fillId="7" borderId="21" xfId="0" applyFont="1" applyFill="1" applyBorder="1" applyAlignment="1">
      <alignment horizontal="right" vertical="center" wrapText="1"/>
    </xf>
    <xf numFmtId="0" fontId="6" fillId="7" borderId="17" xfId="0" applyFont="1" applyFill="1" applyBorder="1" applyAlignment="1">
      <alignment horizontal="right" vertical="center" wrapText="1"/>
    </xf>
    <xf numFmtId="2" fontId="7" fillId="22" borderId="51" xfId="3" applyNumberFormat="1" applyFont="1" applyFill="1" applyBorder="1" applyAlignment="1" applyProtection="1">
      <alignment horizontal="center" vertical="center" wrapText="1"/>
      <protection locked="0"/>
    </xf>
    <xf numFmtId="1" fontId="7" fillId="22" borderId="1" xfId="3" applyNumberFormat="1" applyFont="1" applyFill="1" applyBorder="1" applyAlignment="1" applyProtection="1">
      <alignment horizontal="center" vertical="center" wrapText="1"/>
      <protection locked="0"/>
    </xf>
    <xf numFmtId="9" fontId="7" fillId="22" borderId="1" xfId="7" applyFont="1" applyFill="1" applyBorder="1" applyAlignment="1" applyProtection="1">
      <alignment horizontal="center" vertical="center" wrapText="1"/>
      <protection locked="0"/>
    </xf>
    <xf numFmtId="3" fontId="23" fillId="22" borderId="5" xfId="3" applyNumberFormat="1" applyFont="1" applyFill="1" applyBorder="1" applyAlignment="1" applyProtection="1">
      <alignment horizontal="center" vertical="center" wrapText="1"/>
      <protection locked="0"/>
    </xf>
    <xf numFmtId="3" fontId="23" fillId="22" borderId="51" xfId="3" applyNumberFormat="1" applyFont="1" applyFill="1" applyBorder="1" applyAlignment="1" applyProtection="1">
      <alignment horizontal="center" vertical="center" wrapText="1"/>
      <protection locked="0"/>
    </xf>
    <xf numFmtId="0" fontId="27" fillId="24" borderId="43" xfId="0" applyFont="1" applyFill="1" applyBorder="1" applyAlignment="1">
      <alignment horizontal="left" vertical="center" wrapText="1"/>
    </xf>
    <xf numFmtId="0" fontId="27" fillId="24" borderId="45" xfId="0" applyFont="1" applyFill="1" applyBorder="1" applyAlignment="1">
      <alignment horizontal="left" vertical="center" wrapText="1"/>
    </xf>
    <xf numFmtId="0" fontId="8" fillId="8" borderId="43" xfId="0" applyFont="1" applyFill="1" applyBorder="1" applyAlignment="1">
      <alignment horizontal="left" vertical="center"/>
    </xf>
    <xf numFmtId="0" fontId="8" fillId="8" borderId="45" xfId="0" applyFont="1" applyFill="1" applyBorder="1" applyAlignment="1">
      <alignment horizontal="left" vertical="center"/>
    </xf>
    <xf numFmtId="0" fontId="27" fillId="9" borderId="43" xfId="0" applyFont="1" applyFill="1" applyBorder="1" applyAlignment="1">
      <alignment horizontal="left" vertical="center" wrapText="1"/>
    </xf>
    <xf numFmtId="0" fontId="27" fillId="9" borderId="45" xfId="0" applyFont="1" applyFill="1" applyBorder="1" applyAlignment="1">
      <alignment horizontal="left" vertical="center" wrapText="1"/>
    </xf>
    <xf numFmtId="0" fontId="27" fillId="9" borderId="41" xfId="0" applyFont="1" applyFill="1" applyBorder="1" applyAlignment="1">
      <alignment horizontal="left" vertical="center" wrapText="1"/>
    </xf>
    <xf numFmtId="0" fontId="27" fillId="9" borderId="38" xfId="0" applyFont="1" applyFill="1" applyBorder="1" applyAlignment="1">
      <alignment horizontal="left" vertical="center" wrapText="1"/>
    </xf>
    <xf numFmtId="0" fontId="4" fillId="9" borderId="21"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4" fillId="9" borderId="37" xfId="0" applyFont="1" applyFill="1" applyBorder="1" applyAlignment="1">
      <alignment horizontal="center" vertical="center" wrapText="1"/>
    </xf>
    <xf numFmtId="0" fontId="4" fillId="9" borderId="7" xfId="0" applyFont="1" applyFill="1" applyBorder="1" applyAlignment="1">
      <alignment horizontal="left" vertical="center" wrapText="1"/>
    </xf>
    <xf numFmtId="0" fontId="4" fillId="9" borderId="0" xfId="0" applyFont="1" applyFill="1" applyAlignment="1">
      <alignment horizontal="left" vertical="center" wrapText="1"/>
    </xf>
    <xf numFmtId="0" fontId="8" fillId="9" borderId="18" xfId="0" applyFont="1" applyFill="1" applyBorder="1" applyAlignment="1">
      <alignment horizontal="left" vertical="center" wrapText="1"/>
    </xf>
    <xf numFmtId="0" fontId="8" fillId="9" borderId="19" xfId="0" applyFont="1" applyFill="1" applyBorder="1" applyAlignment="1">
      <alignment horizontal="left" vertical="center" wrapText="1"/>
    </xf>
    <xf numFmtId="0" fontId="8" fillId="9" borderId="41" xfId="0" applyFont="1" applyFill="1" applyBorder="1" applyAlignment="1">
      <alignment horizontal="left" vertical="center" wrapText="1"/>
    </xf>
    <xf numFmtId="0" fontId="8" fillId="9" borderId="42" xfId="0" applyFont="1" applyFill="1" applyBorder="1" applyAlignment="1">
      <alignment horizontal="left" vertical="center" wrapText="1"/>
    </xf>
    <xf numFmtId="165" fontId="5" fillId="6" borderId="1" xfId="3" applyNumberFormat="1" applyFont="1" applyFill="1" applyBorder="1" applyAlignment="1">
      <alignment horizontal="center" vertical="center" wrapText="1"/>
    </xf>
    <xf numFmtId="0" fontId="3" fillId="3" borderId="1" xfId="3" applyFont="1" applyFill="1" applyBorder="1" applyAlignment="1">
      <alignment horizontal="center" vertical="center" wrapText="1"/>
    </xf>
    <xf numFmtId="0" fontId="3" fillId="2" borderId="1" xfId="3" applyFont="1" applyFill="1" applyBorder="1" applyAlignment="1">
      <alignment horizontal="center" vertical="center" wrapText="1"/>
    </xf>
    <xf numFmtId="0" fontId="4" fillId="5" borderId="1" xfId="3" applyFont="1" applyFill="1" applyBorder="1" applyAlignment="1">
      <alignment horizontal="center" vertical="center" wrapText="1"/>
    </xf>
    <xf numFmtId="0" fontId="6" fillId="7" borderId="1" xfId="0" applyFont="1" applyFill="1" applyBorder="1" applyAlignment="1">
      <alignment horizontal="center" vertical="center" wrapText="1"/>
    </xf>
    <xf numFmtId="0" fontId="4" fillId="4" borderId="1" xfId="3" applyFont="1" applyFill="1" applyBorder="1" applyAlignment="1">
      <alignment horizontal="center" vertical="center" wrapText="1"/>
    </xf>
    <xf numFmtId="0" fontId="4" fillId="9" borderId="43" xfId="0" applyFont="1" applyFill="1" applyBorder="1" applyAlignment="1">
      <alignment horizontal="center" vertical="center" wrapText="1"/>
    </xf>
    <xf numFmtId="0" fontId="4" fillId="9" borderId="44" xfId="0" applyFont="1" applyFill="1" applyBorder="1" applyAlignment="1">
      <alignment horizontal="center" vertical="center" wrapText="1"/>
    </xf>
    <xf numFmtId="0" fontId="4" fillId="9" borderId="45" xfId="0" applyFont="1" applyFill="1" applyBorder="1" applyAlignment="1">
      <alignment horizontal="center" vertical="center" wrapText="1"/>
    </xf>
    <xf numFmtId="0" fontId="7" fillId="7" borderId="9" xfId="1" applyFont="1" applyFill="1" applyBorder="1" applyAlignment="1">
      <alignment horizontal="right" vertical="center" wrapText="1"/>
    </xf>
    <xf numFmtId="0" fontId="7" fillId="7" borderId="1" xfId="1" applyFont="1" applyFill="1" applyBorder="1" applyAlignment="1">
      <alignment horizontal="right" vertical="center" wrapText="1"/>
    </xf>
    <xf numFmtId="0" fontId="4" fillId="9" borderId="18" xfId="0" applyFont="1" applyFill="1" applyBorder="1" applyAlignment="1">
      <alignment horizontal="center" vertical="center" wrapText="1"/>
    </xf>
    <xf numFmtId="0" fontId="4" fillId="9" borderId="19"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7" fillId="7" borderId="11" xfId="1" applyFont="1" applyFill="1" applyBorder="1" applyAlignment="1">
      <alignment horizontal="right" vertical="center" wrapText="1"/>
    </xf>
    <xf numFmtId="0" fontId="7" fillId="7" borderId="12" xfId="1" applyFont="1" applyFill="1" applyBorder="1" applyAlignment="1">
      <alignment horizontal="right"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3" fillId="2" borderId="1" xfId="3" applyFont="1" applyFill="1" applyBorder="1" applyAlignment="1" applyProtection="1">
      <alignment horizontal="center" vertical="center" wrapText="1"/>
      <protection locked="0"/>
    </xf>
    <xf numFmtId="0" fontId="3" fillId="2" borderId="10" xfId="3" applyFont="1" applyFill="1" applyBorder="1" applyAlignment="1" applyProtection="1">
      <alignment horizontal="center" vertical="center" wrapText="1"/>
      <protection locked="0"/>
    </xf>
    <xf numFmtId="0" fontId="7" fillId="7" borderId="9" xfId="1" applyFont="1" applyFill="1" applyBorder="1" applyAlignment="1">
      <alignment horizontal="center" wrapText="1"/>
    </xf>
    <xf numFmtId="0" fontId="7" fillId="7" borderId="1" xfId="1" applyFont="1" applyFill="1" applyBorder="1" applyAlignment="1">
      <alignment horizontal="center" wrapText="1"/>
    </xf>
    <xf numFmtId="0" fontId="7" fillId="7" borderId="10" xfId="1" applyFont="1" applyFill="1" applyBorder="1" applyAlignment="1">
      <alignment horizontal="center" wrapText="1"/>
    </xf>
    <xf numFmtId="0" fontId="4" fillId="8" borderId="11" xfId="1" applyFont="1" applyFill="1" applyBorder="1" applyAlignment="1" applyProtection="1">
      <alignment horizontal="center" wrapText="1"/>
      <protection locked="0"/>
    </xf>
    <xf numFmtId="0" fontId="4" fillId="8" borderId="12" xfId="1" applyFont="1" applyFill="1" applyBorder="1" applyAlignment="1" applyProtection="1">
      <alignment horizontal="center" wrapText="1"/>
      <protection locked="0"/>
    </xf>
    <xf numFmtId="0" fontId="4" fillId="8" borderId="13" xfId="1" applyFont="1" applyFill="1" applyBorder="1" applyAlignment="1" applyProtection="1">
      <alignment horizontal="center" wrapText="1"/>
      <protection locked="0"/>
    </xf>
    <xf numFmtId="164" fontId="4" fillId="20" borderId="15" xfId="3" applyNumberFormat="1" applyFont="1" applyFill="1" applyBorder="1" applyAlignment="1" applyProtection="1">
      <alignment horizontal="center" vertical="center" wrapText="1"/>
      <protection locked="0"/>
    </xf>
    <xf numFmtId="164" fontId="4" fillId="20" borderId="16" xfId="3" applyNumberFormat="1" applyFont="1" applyFill="1" applyBorder="1" applyAlignment="1" applyProtection="1">
      <alignment horizontal="center" vertical="center" wrapText="1"/>
      <protection locked="0"/>
    </xf>
    <xf numFmtId="0" fontId="7" fillId="7" borderId="2" xfId="1" applyFont="1" applyFill="1" applyBorder="1" applyAlignment="1">
      <alignment horizontal="center" vertical="center" wrapText="1"/>
    </xf>
    <xf numFmtId="0" fontId="7" fillId="7" borderId="46" xfId="1" applyFont="1" applyFill="1" applyBorder="1" applyAlignment="1">
      <alignment horizontal="center" vertical="center" wrapText="1"/>
    </xf>
    <xf numFmtId="0" fontId="7" fillId="7" borderId="14" xfId="1" applyFont="1" applyFill="1" applyBorder="1" applyAlignment="1">
      <alignment horizontal="center" vertical="center" wrapText="1"/>
    </xf>
    <xf numFmtId="0" fontId="0" fillId="0" borderId="7" xfId="0" applyBorder="1" applyAlignment="1">
      <alignment horizontal="center"/>
    </xf>
    <xf numFmtId="0" fontId="25" fillId="7" borderId="21" xfId="0" applyFont="1" applyFill="1" applyBorder="1" applyAlignment="1">
      <alignment vertical="center" wrapText="1"/>
    </xf>
    <xf numFmtId="0" fontId="10" fillId="7" borderId="37" xfId="0" applyFont="1" applyFill="1" applyBorder="1" applyAlignment="1">
      <alignment vertical="center" wrapText="1"/>
    </xf>
    <xf numFmtId="0" fontId="25" fillId="7" borderId="49" xfId="0" applyFont="1" applyFill="1" applyBorder="1" applyAlignment="1">
      <alignment horizontal="left" vertical="center"/>
    </xf>
    <xf numFmtId="0" fontId="25" fillId="7" borderId="7" xfId="0" applyFont="1" applyFill="1" applyBorder="1" applyAlignment="1">
      <alignment horizontal="left" vertical="center"/>
    </xf>
    <xf numFmtId="0" fontId="25" fillId="7" borderId="48" xfId="0" applyFont="1" applyFill="1" applyBorder="1" applyAlignment="1">
      <alignment horizontal="left" vertical="center"/>
    </xf>
    <xf numFmtId="0" fontId="25" fillId="7" borderId="49" xfId="0" applyFont="1" applyFill="1" applyBorder="1" applyAlignment="1">
      <alignment horizontal="left" vertical="center" wrapText="1"/>
    </xf>
    <xf numFmtId="0" fontId="25" fillId="7" borderId="49" xfId="0" applyFont="1" applyFill="1" applyBorder="1" applyAlignment="1">
      <alignment horizontal="left" vertical="center" wrapText="1"/>
    </xf>
    <xf numFmtId="0" fontId="25" fillId="7" borderId="7" xfId="0" applyFont="1" applyFill="1" applyBorder="1" applyAlignment="1">
      <alignment horizontal="left" vertical="center" wrapText="1"/>
    </xf>
    <xf numFmtId="0" fontId="25" fillId="7" borderId="48" xfId="0" applyFont="1" applyFill="1" applyBorder="1" applyAlignment="1">
      <alignment horizontal="left" vertical="center" wrapText="1"/>
    </xf>
  </cellXfs>
  <cellStyles count="8">
    <cellStyle name="Comma" xfId="2" builtinId="3"/>
    <cellStyle name="Comma 2" xfId="6" xr:uid="{66930E6C-EB79-42FE-9777-3E3ACBA757CE}"/>
    <cellStyle name="Normal" xfId="0" builtinId="0"/>
    <cellStyle name="Normal 2" xfId="4" xr:uid="{719DEC6F-5EE1-426D-8880-9F6720D5931E}"/>
    <cellStyle name="Normal 3" xfId="5" xr:uid="{587B38B2-4783-41AC-ACC6-00A9BED386CE}"/>
    <cellStyle name="Normal 4" xfId="3" xr:uid="{C794F53B-E5C2-4340-9384-B0A63F7A8B4B}"/>
    <cellStyle name="Normal 6" xfId="1" xr:uid="{F836A6A5-BF7F-41F4-BB03-C1A28A5998D2}"/>
    <cellStyle name="Percent" xfId="7" builtinId="5"/>
  </cellStyles>
  <dxfs count="3">
    <dxf>
      <fill>
        <patternFill>
          <bgColor rgb="FFB5E3E8"/>
        </patternFill>
      </fill>
    </dxf>
    <dxf>
      <fill>
        <patternFill>
          <bgColor rgb="FFB5E3E8"/>
        </patternFill>
      </fill>
    </dxf>
    <dxf>
      <fill>
        <patternFill>
          <bgColor rgb="FFB5E3E8"/>
        </patternFill>
      </fill>
    </dxf>
  </dxfs>
  <tableStyles count="0" defaultTableStyle="TableStyleMedium2" defaultPivotStyle="PivotStyleLight16"/>
  <colors>
    <mruColors>
      <color rgb="FF00AAAF"/>
      <color rgb="FFEDECE0"/>
      <color rgb="FFB5E3E8"/>
      <color rgb="FFDF9715"/>
      <color rgb="FF6E4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Monthly Heat Balance [Btu]</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'Monthly Aux Energy Calculation'!$F$32</c:f>
              <c:strCache>
                <c:ptCount val="1"/>
                <c:pt idx="0">
                  <c:v>Monthly Heating Energy [Btu]</c:v>
                </c:pt>
              </c:strCache>
            </c:strRef>
          </c:tx>
          <c:spPr>
            <a:solidFill>
              <a:srgbClr val="FF0000"/>
            </a:solidFill>
            <a:ln>
              <a:noFill/>
            </a:ln>
            <a:effectLst/>
          </c:spPr>
          <c:invertIfNegative val="0"/>
          <c:cat>
            <c:strRef>
              <c:f>'Monthly Aux Energy Calculation'!$G$4:$R$4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Aux Energy Calculation'!$G$32:$R$32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327-4867-A078-B976063D7E61}"/>
            </c:ext>
          </c:extLst>
        </c:ser>
        <c:ser>
          <c:idx val="1"/>
          <c:order val="1"/>
          <c:tx>
            <c:strRef>
              <c:f>'Monthly Aux Energy Calculation'!$F$9</c:f>
              <c:strCache>
                <c:ptCount val="1"/>
                <c:pt idx="0">
                  <c:v>Monthly Ground Conduction Losses [Btu]</c:v>
                </c:pt>
              </c:strCache>
            </c:strRef>
          </c:tx>
          <c:spPr>
            <a:solidFill>
              <a:schemeClr val="accent2">
                <a:lumMod val="50000"/>
              </a:schemeClr>
            </a:solidFill>
            <a:ln>
              <a:noFill/>
            </a:ln>
            <a:effectLst/>
          </c:spPr>
          <c:invertIfNegative val="0"/>
          <c:val>
            <c:numRef>
              <c:f>'Monthly Aux Energy Calculation'!$G$9:$R$9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327-4867-A078-B976063D7E61}"/>
            </c:ext>
          </c:extLst>
        </c:ser>
        <c:ser>
          <c:idx val="2"/>
          <c:order val="2"/>
          <c:tx>
            <c:strRef>
              <c:f>'Monthly Aux Energy Calculation'!$F$15</c:f>
              <c:strCache>
                <c:ptCount val="1"/>
                <c:pt idx="0">
                  <c:v>Monthly Average Ambient Infiltration Losses [Btu]</c:v>
                </c:pt>
              </c:strCache>
            </c:strRef>
          </c:tx>
          <c:spPr>
            <a:solidFill>
              <a:srgbClr val="00AAAF"/>
            </a:solidFill>
            <a:ln>
              <a:noFill/>
            </a:ln>
            <a:effectLst/>
          </c:spPr>
          <c:invertIfNegative val="0"/>
          <c:val>
            <c:numRef>
              <c:f>'Monthly Aux Energy Calculation'!$G$15:$R$15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2327-4867-A078-B976063D7E61}"/>
            </c:ext>
          </c:extLst>
        </c:ser>
        <c:ser>
          <c:idx val="3"/>
          <c:order val="3"/>
          <c:tx>
            <c:strRef>
              <c:f>'Monthly Aux Energy Calculation'!$F$18</c:f>
              <c:strCache>
                <c:ptCount val="1"/>
                <c:pt idx="0">
                  <c:v>Monthly Ventilation Air Unmet Load [Btu]</c:v>
                </c:pt>
              </c:strCache>
            </c:strRef>
          </c:tx>
          <c:spPr>
            <a:solidFill>
              <a:schemeClr val="accent6">
                <a:lumMod val="60000"/>
                <a:lumOff val="40000"/>
              </a:schemeClr>
            </a:solidFill>
            <a:ln>
              <a:noFill/>
            </a:ln>
            <a:effectLst/>
          </c:spPr>
          <c:invertIfNegative val="0"/>
          <c:val>
            <c:numRef>
              <c:f>'Monthly Aux Energy Calculation'!$G$18:$R$18</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2327-4867-A078-B976063D7E61}"/>
            </c:ext>
          </c:extLst>
        </c:ser>
        <c:ser>
          <c:idx val="4"/>
          <c:order val="4"/>
          <c:tx>
            <c:strRef>
              <c:f>'Monthly Aux Energy Calculation'!$F$24</c:f>
              <c:strCache>
                <c:ptCount val="1"/>
                <c:pt idx="0">
                  <c:v>Monthly Equipment Energy Use Internal Gains [Btu]</c:v>
                </c:pt>
              </c:strCache>
            </c:strRef>
          </c:tx>
          <c:spPr>
            <a:solidFill>
              <a:schemeClr val="accent4">
                <a:lumMod val="60000"/>
                <a:lumOff val="40000"/>
              </a:schemeClr>
            </a:solidFill>
            <a:ln>
              <a:noFill/>
            </a:ln>
            <a:effectLst/>
          </c:spPr>
          <c:invertIfNegative val="0"/>
          <c:val>
            <c:numRef>
              <c:f>'Monthly Aux Energy Calculation'!$G$24:$R$24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2327-4867-A078-B976063D7E61}"/>
            </c:ext>
          </c:extLst>
        </c:ser>
        <c:ser>
          <c:idx val="5"/>
          <c:order val="5"/>
          <c:tx>
            <c:strRef>
              <c:f>'Monthly Aux Energy Calculation'!$F$13</c:f>
              <c:strCache>
                <c:ptCount val="1"/>
                <c:pt idx="0">
                  <c:v>Monthly Building Conduction Gains [Btu]</c:v>
                </c:pt>
              </c:strCache>
            </c:strRef>
          </c:tx>
          <c:spPr>
            <a:solidFill>
              <a:srgbClr val="DF9715"/>
            </a:solidFill>
            <a:ln>
              <a:noFill/>
            </a:ln>
            <a:effectLst/>
          </c:spPr>
          <c:invertIfNegative val="0"/>
          <c:val>
            <c:numRef>
              <c:f>'Monthly Aux Energy Calculation'!$G$13:$R$13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2327-4867-A078-B976063D7E61}"/>
            </c:ext>
          </c:extLst>
        </c:ser>
        <c:ser>
          <c:idx val="6"/>
          <c:order val="6"/>
          <c:tx>
            <c:strRef>
              <c:f>'Monthly Aux Energy Calculation'!$F$28</c:f>
              <c:strCache>
                <c:ptCount val="1"/>
                <c:pt idx="0">
                  <c:v>Monthly Equipment Waste Heat Internal Gains [Btu]</c:v>
                </c:pt>
              </c:strCache>
            </c:strRef>
          </c:tx>
          <c:spPr>
            <a:solidFill>
              <a:schemeClr val="accent1">
                <a:lumMod val="60000"/>
              </a:schemeClr>
            </a:solidFill>
            <a:ln>
              <a:noFill/>
            </a:ln>
            <a:effectLst/>
          </c:spPr>
          <c:invertIfNegative val="0"/>
          <c:val>
            <c:numRef>
              <c:f>'Monthly Aux Energy Calculation'!$G$28:$R$28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881-48A0-A096-B9C8752C8688}"/>
            </c:ext>
          </c:extLst>
        </c:ser>
        <c:dLbls>
          <c:showLegendKey val="0"/>
          <c:showVal val="0"/>
          <c:showCatName val="0"/>
          <c:showSerName val="0"/>
          <c:showPercent val="0"/>
          <c:showBubbleSize val="0"/>
        </c:dLbls>
        <c:gapWidth val="150"/>
        <c:overlap val="100"/>
        <c:axId val="801264816"/>
        <c:axId val="801260496"/>
      </c:barChart>
      <c:catAx>
        <c:axId val="80126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260496"/>
        <c:crosses val="autoZero"/>
        <c:auto val="1"/>
        <c:lblAlgn val="ctr"/>
        <c:lblOffset val="100"/>
        <c:noMultiLvlLbl val="0"/>
      </c:catAx>
      <c:valAx>
        <c:axId val="8012604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264816"/>
        <c:crosses val="autoZero"/>
        <c:crossBetween val="between"/>
      </c:valAx>
      <c:spPr>
        <a:noFill/>
        <a:ln>
          <a:noFill/>
        </a:ln>
        <a:effectLst/>
      </c:spPr>
    </c:plotArea>
    <c:legend>
      <c:legendPos val="b"/>
      <c:overlay val="0"/>
      <c:spPr>
        <a:noFill/>
        <a:ln w="0">
          <a:solidFill>
            <a:schemeClr val="accent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Ground Temperature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'Monthly Aux Energy Calculation'!$F$5</c:f>
              <c:strCache>
                <c:ptCount val="1"/>
                <c:pt idx="0">
                  <c:v>Average Ambient Drybulb [°F]</c:v>
                </c:pt>
              </c:strCache>
            </c:strRef>
          </c:tx>
          <c:spPr>
            <a:ln w="28575" cap="rnd">
              <a:solidFill>
                <a:schemeClr val="accent2"/>
              </a:solidFill>
              <a:round/>
            </a:ln>
            <a:effectLst/>
          </c:spPr>
          <c:marker>
            <c:symbol val="none"/>
          </c:marker>
          <c:val>
            <c:numRef>
              <c:f>'Monthly Aux Energy Calculation'!$G$5:$R$5</c:f>
              <c:numCache>
                <c:formatCode>_(* #,##0.0_);_(* \(#,##0.0\);_(* "-"??_);_(@_)</c:formatCode>
                <c:ptCount val="12"/>
                <c:pt idx="0">
                  <c:v>32.4</c:v>
                </c:pt>
                <c:pt idx="1">
                  <c:v>33.619999999999997</c:v>
                </c:pt>
                <c:pt idx="2">
                  <c:v>35.4</c:v>
                </c:pt>
                <c:pt idx="3">
                  <c:v>36.32</c:v>
                </c:pt>
                <c:pt idx="4">
                  <c:v>38.5</c:v>
                </c:pt>
                <c:pt idx="5">
                  <c:v>43.34</c:v>
                </c:pt>
                <c:pt idx="6">
                  <c:v>47.84</c:v>
                </c:pt>
                <c:pt idx="7">
                  <c:v>49.46</c:v>
                </c:pt>
                <c:pt idx="8">
                  <c:v>48.6</c:v>
                </c:pt>
                <c:pt idx="9">
                  <c:v>42.44</c:v>
                </c:pt>
                <c:pt idx="10">
                  <c:v>36.9</c:v>
                </c:pt>
                <c:pt idx="11">
                  <c:v>33.299999999999997</c:v>
                </c:pt>
              </c:numCache>
            </c:numRef>
          </c:val>
          <c:smooth val="0"/>
          <c:extLst>
            <c:ext xmlns:c16="http://schemas.microsoft.com/office/drawing/2014/chart" uri="{C3380CC4-5D6E-409C-BE32-E72D297353CC}">
              <c16:uniqueId val="{00000001-D3BA-4EC8-9F1D-E17F59E11C90}"/>
            </c:ext>
          </c:extLst>
        </c:ser>
        <c:ser>
          <c:idx val="2"/>
          <c:order val="1"/>
          <c:tx>
            <c:strRef>
              <c:f>'Monthly Aux Energy Calculation'!$F$6</c:f>
              <c:strCache>
                <c:ptCount val="1"/>
                <c:pt idx="0">
                  <c:v>Average Ground Temperature [°F]</c:v>
                </c:pt>
              </c:strCache>
            </c:strRef>
          </c:tx>
          <c:spPr>
            <a:ln w="28575" cap="rnd">
              <a:solidFill>
                <a:schemeClr val="accent3"/>
              </a:solidFill>
              <a:round/>
            </a:ln>
            <a:effectLst/>
          </c:spPr>
          <c:marker>
            <c:symbol val="none"/>
          </c:marker>
          <c:val>
            <c:numRef>
              <c:f>'Monthly Aux Energy Calculation'!$G$6:$R$6</c:f>
              <c:numCache>
                <c:formatCode>_(* #,##0.0_);_(* \(#,##0.0\);_(* "-"??_);_(@_)</c:formatCode>
                <c:ptCount val="12"/>
                <c:pt idx="0">
                  <c:v>38.172630136986299</c:v>
                </c:pt>
                <c:pt idx="1">
                  <c:v>38.401190813367414</c:v>
                </c:pt>
                <c:pt idx="2">
                  <c:v>39.025630150182245</c:v>
                </c:pt>
                <c:pt idx="3">
                  <c:v>39.878630136986303</c:v>
                </c:pt>
                <c:pt idx="4">
                  <c:v>40.73163012379036</c:v>
                </c:pt>
                <c:pt idx="5">
                  <c:v>41.356069460605191</c:v>
                </c:pt>
                <c:pt idx="6">
                  <c:v>41.584630136986306</c:v>
                </c:pt>
                <c:pt idx="7">
                  <c:v>41.356069506317283</c:v>
                </c:pt>
                <c:pt idx="8">
                  <c:v>40.731630202966024</c:v>
                </c:pt>
                <c:pt idx="9">
                  <c:v>39.878630228410486</c:v>
                </c:pt>
                <c:pt idx="10">
                  <c:v>39.025630229357915</c:v>
                </c:pt>
                <c:pt idx="11">
                  <c:v>38.401190859079513</c:v>
                </c:pt>
              </c:numCache>
            </c:numRef>
          </c:val>
          <c:smooth val="0"/>
          <c:extLst>
            <c:ext xmlns:c16="http://schemas.microsoft.com/office/drawing/2014/chart" uri="{C3380CC4-5D6E-409C-BE32-E72D297353CC}">
              <c16:uniqueId val="{00000002-D3BA-4EC8-9F1D-E17F59E11C90}"/>
            </c:ext>
          </c:extLst>
        </c:ser>
        <c:dLbls>
          <c:showLegendKey val="0"/>
          <c:showVal val="0"/>
          <c:showCatName val="0"/>
          <c:showSerName val="0"/>
          <c:showPercent val="0"/>
          <c:showBubbleSize val="0"/>
        </c:dLbls>
        <c:smooth val="0"/>
        <c:axId val="1623942176"/>
        <c:axId val="1623940736"/>
      </c:lineChart>
      <c:catAx>
        <c:axId val="162394217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940736"/>
        <c:crosses val="autoZero"/>
        <c:auto val="1"/>
        <c:lblAlgn val="ctr"/>
        <c:lblOffset val="100"/>
        <c:noMultiLvlLbl val="0"/>
      </c:catAx>
      <c:valAx>
        <c:axId val="1623940736"/>
        <c:scaling>
          <c:orientation val="minMax"/>
        </c:scaling>
        <c:delete val="0"/>
        <c:axPos val="l"/>
        <c:majorGridlines>
          <c:spPr>
            <a:ln w="9525" cap="flat" cmpd="sng" algn="ctr">
              <a:solidFill>
                <a:schemeClr val="tx1">
                  <a:lumMod val="15000"/>
                  <a:lumOff val="85000"/>
                </a:schemeClr>
              </a:solidFill>
              <a:round/>
            </a:ln>
            <a:effectLst/>
          </c:spPr>
        </c:majorGridlines>
        <c:numFmt formatCode="_(* #,##0.0_);_(* \(#,##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942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Monthly Heat Balance [Btu]</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'Monthly Aux Energy Calculation'!$F$32</c:f>
              <c:strCache>
                <c:ptCount val="1"/>
                <c:pt idx="0">
                  <c:v>Monthly Heating Energy [Btu]</c:v>
                </c:pt>
              </c:strCache>
            </c:strRef>
          </c:tx>
          <c:spPr>
            <a:solidFill>
              <a:srgbClr val="FF0000"/>
            </a:solidFill>
            <a:ln>
              <a:noFill/>
            </a:ln>
            <a:effectLst/>
          </c:spPr>
          <c:invertIfNegative val="0"/>
          <c:cat>
            <c:strRef>
              <c:f>'Monthly Aux Energy Calculation'!$G$4:$R$4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Aux Energy Calculation'!$G$32:$R$32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C9B-464A-97A8-B5285102DFB6}"/>
            </c:ext>
          </c:extLst>
        </c:ser>
        <c:ser>
          <c:idx val="1"/>
          <c:order val="1"/>
          <c:tx>
            <c:strRef>
              <c:f>'Monthly Aux Energy Calculation'!$F$9</c:f>
              <c:strCache>
                <c:ptCount val="1"/>
                <c:pt idx="0">
                  <c:v>Monthly Ground Conduction Losses [Btu]</c:v>
                </c:pt>
              </c:strCache>
            </c:strRef>
          </c:tx>
          <c:spPr>
            <a:solidFill>
              <a:schemeClr val="accent2">
                <a:lumMod val="50000"/>
              </a:schemeClr>
            </a:solidFill>
            <a:ln>
              <a:noFill/>
            </a:ln>
            <a:effectLst/>
          </c:spPr>
          <c:invertIfNegative val="0"/>
          <c:val>
            <c:numRef>
              <c:f>'Monthly Aux Energy Calculation'!$G$9:$R$9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C9B-464A-97A8-B5285102DFB6}"/>
            </c:ext>
          </c:extLst>
        </c:ser>
        <c:ser>
          <c:idx val="2"/>
          <c:order val="2"/>
          <c:tx>
            <c:strRef>
              <c:f>'Monthly Aux Energy Calculation'!$F$15</c:f>
              <c:strCache>
                <c:ptCount val="1"/>
                <c:pt idx="0">
                  <c:v>Monthly Average Ambient Infiltration Losses [Btu]</c:v>
                </c:pt>
              </c:strCache>
            </c:strRef>
          </c:tx>
          <c:spPr>
            <a:solidFill>
              <a:schemeClr val="accent6">
                <a:lumMod val="75000"/>
              </a:schemeClr>
            </a:solidFill>
            <a:ln>
              <a:noFill/>
            </a:ln>
            <a:effectLst/>
          </c:spPr>
          <c:invertIfNegative val="0"/>
          <c:val>
            <c:numRef>
              <c:f>'Monthly Aux Energy Calculation'!$G$15:$R$15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8C9B-464A-97A8-B5285102DFB6}"/>
            </c:ext>
          </c:extLst>
        </c:ser>
        <c:ser>
          <c:idx val="3"/>
          <c:order val="3"/>
          <c:tx>
            <c:strRef>
              <c:f>'Monthly Aux Energy Calculation'!$F$18</c:f>
              <c:strCache>
                <c:ptCount val="1"/>
                <c:pt idx="0">
                  <c:v>Monthly Ventilation Air Unmet Load [Btu]</c:v>
                </c:pt>
              </c:strCache>
            </c:strRef>
          </c:tx>
          <c:spPr>
            <a:solidFill>
              <a:schemeClr val="accent6">
                <a:lumMod val="60000"/>
                <a:lumOff val="40000"/>
              </a:schemeClr>
            </a:solidFill>
            <a:ln>
              <a:noFill/>
            </a:ln>
            <a:effectLst/>
          </c:spPr>
          <c:invertIfNegative val="0"/>
          <c:val>
            <c:numRef>
              <c:f>'Monthly Aux Energy Calculation'!$G$18:$R$18</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8C9B-464A-97A8-B5285102DFB6}"/>
            </c:ext>
          </c:extLst>
        </c:ser>
        <c:ser>
          <c:idx val="4"/>
          <c:order val="4"/>
          <c:tx>
            <c:strRef>
              <c:f>'Monthly Aux Energy Calculation'!$F$24</c:f>
              <c:strCache>
                <c:ptCount val="1"/>
                <c:pt idx="0">
                  <c:v>Monthly Equipment Energy Use Internal Gains [Btu]</c:v>
                </c:pt>
              </c:strCache>
            </c:strRef>
          </c:tx>
          <c:spPr>
            <a:solidFill>
              <a:schemeClr val="accent4">
                <a:lumMod val="60000"/>
                <a:lumOff val="40000"/>
              </a:schemeClr>
            </a:solidFill>
            <a:ln>
              <a:noFill/>
            </a:ln>
            <a:effectLst/>
          </c:spPr>
          <c:invertIfNegative val="0"/>
          <c:val>
            <c:numRef>
              <c:f>'Monthly Aux Energy Calculation'!$G$24:$R$24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8C9B-464A-97A8-B5285102DFB6}"/>
            </c:ext>
          </c:extLst>
        </c:ser>
        <c:ser>
          <c:idx val="5"/>
          <c:order val="5"/>
          <c:tx>
            <c:strRef>
              <c:f>'Monthly Aux Energy Calculation'!$F$13</c:f>
              <c:strCache>
                <c:ptCount val="1"/>
                <c:pt idx="0">
                  <c:v>Monthly Building Conduction Gains [Btu]</c:v>
                </c:pt>
              </c:strCache>
            </c:strRef>
          </c:tx>
          <c:spPr>
            <a:solidFill>
              <a:srgbClr val="DF9715"/>
            </a:solidFill>
            <a:ln>
              <a:noFill/>
            </a:ln>
            <a:effectLst/>
          </c:spPr>
          <c:invertIfNegative val="0"/>
          <c:val>
            <c:numRef>
              <c:f>'Monthly Aux Energy Calculation'!$G$13:$R$13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8C9B-464A-97A8-B5285102DFB6}"/>
            </c:ext>
          </c:extLst>
        </c:ser>
        <c:ser>
          <c:idx val="6"/>
          <c:order val="6"/>
          <c:tx>
            <c:strRef>
              <c:f>'Monthly Aux Energy Calculation'!$F$28</c:f>
              <c:strCache>
                <c:ptCount val="1"/>
                <c:pt idx="0">
                  <c:v>Monthly Equipment Waste Heat Internal Gains [Btu]</c:v>
                </c:pt>
              </c:strCache>
            </c:strRef>
          </c:tx>
          <c:spPr>
            <a:solidFill>
              <a:schemeClr val="accent1">
                <a:lumMod val="60000"/>
              </a:schemeClr>
            </a:solidFill>
            <a:ln>
              <a:noFill/>
            </a:ln>
            <a:effectLst/>
          </c:spPr>
          <c:invertIfNegative val="0"/>
          <c:val>
            <c:numRef>
              <c:f>'Monthly Aux Energy Calculation'!$G$28:$R$28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42B-4DF5-891D-A506166ABE8F}"/>
            </c:ext>
          </c:extLst>
        </c:ser>
        <c:dLbls>
          <c:showLegendKey val="0"/>
          <c:showVal val="0"/>
          <c:showCatName val="0"/>
          <c:showSerName val="0"/>
          <c:showPercent val="0"/>
          <c:showBubbleSize val="0"/>
        </c:dLbls>
        <c:gapWidth val="150"/>
        <c:overlap val="100"/>
        <c:axId val="801264816"/>
        <c:axId val="801260496"/>
      </c:barChart>
      <c:catAx>
        <c:axId val="80126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260496"/>
        <c:crosses val="autoZero"/>
        <c:auto val="1"/>
        <c:lblAlgn val="ctr"/>
        <c:lblOffset val="100"/>
        <c:noMultiLvlLbl val="0"/>
      </c:catAx>
      <c:valAx>
        <c:axId val="8012604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264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xdr:col>
      <xdr:colOff>117934</xdr:colOff>
      <xdr:row>2</xdr:row>
      <xdr:rowOff>274666</xdr:rowOff>
    </xdr:from>
    <xdr:to>
      <xdr:col>10</xdr:col>
      <xdr:colOff>435723</xdr:colOff>
      <xdr:row>9</xdr:row>
      <xdr:rowOff>206450</xdr:rowOff>
    </xdr:to>
    <xdr:pic>
      <xdr:nvPicPr>
        <xdr:cNvPr id="2" name="Picture 1">
          <a:extLst>
            <a:ext uri="{FF2B5EF4-FFF2-40B4-BE49-F238E27FC236}">
              <a16:creationId xmlns:a16="http://schemas.microsoft.com/office/drawing/2014/main" id="{483463B4-9B7E-A930-6291-761DA8759C3F}"/>
            </a:ext>
          </a:extLst>
        </xdr:cNvPr>
        <xdr:cNvPicPr>
          <a:picLocks noChangeAspect="1"/>
        </xdr:cNvPicPr>
      </xdr:nvPicPr>
      <xdr:blipFill>
        <a:blip xmlns:r="http://schemas.openxmlformats.org/officeDocument/2006/relationships" r:embed="rId1"/>
        <a:stretch>
          <a:fillRect/>
        </a:stretch>
      </xdr:blipFill>
      <xdr:spPr>
        <a:xfrm>
          <a:off x="9947734" y="750916"/>
          <a:ext cx="4584989" cy="1792969"/>
        </a:xfrm>
        <a:prstGeom prst="rect">
          <a:avLst/>
        </a:prstGeom>
      </xdr:spPr>
    </xdr:pic>
    <xdr:clientData/>
  </xdr:twoCellAnchor>
  <xdr:twoCellAnchor editAs="oneCell">
    <xdr:from>
      <xdr:col>3</xdr:col>
      <xdr:colOff>134733</xdr:colOff>
      <xdr:row>10</xdr:row>
      <xdr:rowOff>179417</xdr:rowOff>
    </xdr:from>
    <xdr:to>
      <xdr:col>10</xdr:col>
      <xdr:colOff>439533</xdr:colOff>
      <xdr:row>13</xdr:row>
      <xdr:rowOff>591690</xdr:rowOff>
    </xdr:to>
    <xdr:pic>
      <xdr:nvPicPr>
        <xdr:cNvPr id="3" name="Picture 2">
          <a:extLst>
            <a:ext uri="{FF2B5EF4-FFF2-40B4-BE49-F238E27FC236}">
              <a16:creationId xmlns:a16="http://schemas.microsoft.com/office/drawing/2014/main" id="{A5B2C941-4F7C-5885-2D9F-A7CDF03E3038}"/>
            </a:ext>
          </a:extLst>
        </xdr:cNvPr>
        <xdr:cNvPicPr>
          <a:picLocks noChangeAspect="1"/>
        </xdr:cNvPicPr>
      </xdr:nvPicPr>
      <xdr:blipFill>
        <a:blip xmlns:r="http://schemas.openxmlformats.org/officeDocument/2006/relationships" r:embed="rId2"/>
        <a:stretch>
          <a:fillRect/>
        </a:stretch>
      </xdr:blipFill>
      <xdr:spPr>
        <a:xfrm>
          <a:off x="9964533" y="2922617"/>
          <a:ext cx="4572000" cy="1288573"/>
        </a:xfrm>
        <a:prstGeom prst="rect">
          <a:avLst/>
        </a:prstGeom>
      </xdr:spPr>
    </xdr:pic>
    <xdr:clientData/>
  </xdr:twoCellAnchor>
  <xdr:twoCellAnchor editAs="oneCell">
    <xdr:from>
      <xdr:col>3</xdr:col>
      <xdr:colOff>135079</xdr:colOff>
      <xdr:row>14</xdr:row>
      <xdr:rowOff>92653</xdr:rowOff>
    </xdr:from>
    <xdr:to>
      <xdr:col>10</xdr:col>
      <xdr:colOff>439533</xdr:colOff>
      <xdr:row>16</xdr:row>
      <xdr:rowOff>400866</xdr:rowOff>
    </xdr:to>
    <xdr:pic>
      <xdr:nvPicPr>
        <xdr:cNvPr id="4" name="Picture 3">
          <a:extLst>
            <a:ext uri="{FF2B5EF4-FFF2-40B4-BE49-F238E27FC236}">
              <a16:creationId xmlns:a16="http://schemas.microsoft.com/office/drawing/2014/main" id="{F3672DAF-1D37-BC1E-B1EB-A2AF32A003EE}"/>
            </a:ext>
          </a:extLst>
        </xdr:cNvPr>
        <xdr:cNvPicPr>
          <a:picLocks noChangeAspect="1"/>
        </xdr:cNvPicPr>
      </xdr:nvPicPr>
      <xdr:blipFill>
        <a:blip xmlns:r="http://schemas.openxmlformats.org/officeDocument/2006/relationships" r:embed="rId3"/>
        <a:stretch>
          <a:fillRect/>
        </a:stretch>
      </xdr:blipFill>
      <xdr:spPr>
        <a:xfrm>
          <a:off x="9964879" y="4702753"/>
          <a:ext cx="4567844" cy="780653"/>
        </a:xfrm>
        <a:prstGeom prst="rect">
          <a:avLst/>
        </a:prstGeom>
      </xdr:spPr>
    </xdr:pic>
    <xdr:clientData/>
  </xdr:twoCellAnchor>
  <xdr:twoCellAnchor editAs="oneCell">
    <xdr:from>
      <xdr:col>3</xdr:col>
      <xdr:colOff>131269</xdr:colOff>
      <xdr:row>17</xdr:row>
      <xdr:rowOff>96462</xdr:rowOff>
    </xdr:from>
    <xdr:to>
      <xdr:col>10</xdr:col>
      <xdr:colOff>439879</xdr:colOff>
      <xdr:row>19</xdr:row>
      <xdr:rowOff>180287</xdr:rowOff>
    </xdr:to>
    <xdr:pic>
      <xdr:nvPicPr>
        <xdr:cNvPr id="5" name="Picture 4">
          <a:extLst>
            <a:ext uri="{FF2B5EF4-FFF2-40B4-BE49-F238E27FC236}">
              <a16:creationId xmlns:a16="http://schemas.microsoft.com/office/drawing/2014/main" id="{4BA0C10E-92A5-725F-7823-18089EB7D38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9961069" y="5601912"/>
          <a:ext cx="4572000" cy="952505"/>
        </a:xfrm>
        <a:prstGeom prst="rect">
          <a:avLst/>
        </a:prstGeom>
      </xdr:spPr>
    </xdr:pic>
    <xdr:clientData/>
  </xdr:twoCellAnchor>
  <xdr:twoCellAnchor editAs="oneCell">
    <xdr:from>
      <xdr:col>3</xdr:col>
      <xdr:colOff>131269</xdr:colOff>
      <xdr:row>20</xdr:row>
      <xdr:rowOff>360564</xdr:rowOff>
    </xdr:from>
    <xdr:to>
      <xdr:col>10</xdr:col>
      <xdr:colOff>439879</xdr:colOff>
      <xdr:row>23</xdr:row>
      <xdr:rowOff>269225</xdr:rowOff>
    </xdr:to>
    <xdr:pic>
      <xdr:nvPicPr>
        <xdr:cNvPr id="6" name="Picture 5">
          <a:extLst>
            <a:ext uri="{FF2B5EF4-FFF2-40B4-BE49-F238E27FC236}">
              <a16:creationId xmlns:a16="http://schemas.microsoft.com/office/drawing/2014/main" id="{6FC5A9DA-8461-4F8D-6B8B-711286DB5B6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9961069" y="7132839"/>
          <a:ext cx="4572000" cy="788771"/>
        </a:xfrm>
        <a:prstGeom prst="rect">
          <a:avLst/>
        </a:prstGeom>
      </xdr:spPr>
    </xdr:pic>
    <xdr:clientData/>
  </xdr:twoCellAnchor>
  <xdr:twoCellAnchor editAs="oneCell">
    <xdr:from>
      <xdr:col>3</xdr:col>
      <xdr:colOff>135079</xdr:colOff>
      <xdr:row>27</xdr:row>
      <xdr:rowOff>46931</xdr:rowOff>
    </xdr:from>
    <xdr:to>
      <xdr:col>10</xdr:col>
      <xdr:colOff>439533</xdr:colOff>
      <xdr:row>29</xdr:row>
      <xdr:rowOff>284568</xdr:rowOff>
    </xdr:to>
    <xdr:pic>
      <xdr:nvPicPr>
        <xdr:cNvPr id="7" name="Picture 6">
          <a:extLst>
            <a:ext uri="{FF2B5EF4-FFF2-40B4-BE49-F238E27FC236}">
              <a16:creationId xmlns:a16="http://schemas.microsoft.com/office/drawing/2014/main" id="{1A03B8B8-306A-DF96-CF07-E260912E48B1}"/>
            </a:ext>
          </a:extLst>
        </xdr:cNvPr>
        <xdr:cNvPicPr>
          <a:picLocks noChangeAspect="1"/>
        </xdr:cNvPicPr>
      </xdr:nvPicPr>
      <xdr:blipFill>
        <a:blip xmlns:r="http://schemas.openxmlformats.org/officeDocument/2006/relationships" r:embed="rId6"/>
        <a:stretch>
          <a:fillRect/>
        </a:stretch>
      </xdr:blipFill>
      <xdr:spPr>
        <a:xfrm>
          <a:off x="9964879" y="7590731"/>
          <a:ext cx="4571654" cy="845332"/>
        </a:xfrm>
        <a:prstGeom prst="rect">
          <a:avLst/>
        </a:prstGeom>
      </xdr:spPr>
    </xdr:pic>
    <xdr:clientData/>
  </xdr:twoCellAnchor>
  <xdr:twoCellAnchor editAs="oneCell">
    <xdr:from>
      <xdr:col>3</xdr:col>
      <xdr:colOff>134733</xdr:colOff>
      <xdr:row>31</xdr:row>
      <xdr:rowOff>365067</xdr:rowOff>
    </xdr:from>
    <xdr:to>
      <xdr:col>10</xdr:col>
      <xdr:colOff>439533</xdr:colOff>
      <xdr:row>37</xdr:row>
      <xdr:rowOff>39768</xdr:rowOff>
    </xdr:to>
    <xdr:pic>
      <xdr:nvPicPr>
        <xdr:cNvPr id="8" name="Picture 7">
          <a:extLst>
            <a:ext uri="{FF2B5EF4-FFF2-40B4-BE49-F238E27FC236}">
              <a16:creationId xmlns:a16="http://schemas.microsoft.com/office/drawing/2014/main" id="{274FD7FE-7F22-8C04-332A-C1AB52E5F5E5}"/>
            </a:ext>
          </a:extLst>
        </xdr:cNvPr>
        <xdr:cNvPicPr>
          <a:picLocks noChangeAspect="1"/>
        </xdr:cNvPicPr>
      </xdr:nvPicPr>
      <xdr:blipFill>
        <a:blip xmlns:r="http://schemas.openxmlformats.org/officeDocument/2006/relationships" r:embed="rId7"/>
        <a:stretch>
          <a:fillRect/>
        </a:stretch>
      </xdr:blipFill>
      <xdr:spPr>
        <a:xfrm>
          <a:off x="9964533" y="9309042"/>
          <a:ext cx="4572000" cy="1351101"/>
        </a:xfrm>
        <a:prstGeom prst="rect">
          <a:avLst/>
        </a:prstGeom>
      </xdr:spPr>
    </xdr:pic>
    <xdr:clientData/>
  </xdr:twoCellAnchor>
  <xdr:twoCellAnchor editAs="oneCell">
    <xdr:from>
      <xdr:col>3</xdr:col>
      <xdr:colOff>135079</xdr:colOff>
      <xdr:row>37</xdr:row>
      <xdr:rowOff>93864</xdr:rowOff>
    </xdr:from>
    <xdr:to>
      <xdr:col>10</xdr:col>
      <xdr:colOff>435723</xdr:colOff>
      <xdr:row>45</xdr:row>
      <xdr:rowOff>22098</xdr:rowOff>
    </xdr:to>
    <xdr:pic>
      <xdr:nvPicPr>
        <xdr:cNvPr id="9" name="Picture 8">
          <a:extLst>
            <a:ext uri="{FF2B5EF4-FFF2-40B4-BE49-F238E27FC236}">
              <a16:creationId xmlns:a16="http://schemas.microsoft.com/office/drawing/2014/main" id="{E9D1E52D-4886-5883-0A21-164EA7FE4DD7}"/>
            </a:ext>
          </a:extLst>
        </xdr:cNvPr>
        <xdr:cNvPicPr>
          <a:picLocks noChangeAspect="1"/>
        </xdr:cNvPicPr>
      </xdr:nvPicPr>
      <xdr:blipFill>
        <a:blip xmlns:r="http://schemas.openxmlformats.org/officeDocument/2006/relationships" r:embed="rId8"/>
        <a:stretch>
          <a:fillRect/>
        </a:stretch>
      </xdr:blipFill>
      <xdr:spPr>
        <a:xfrm>
          <a:off x="9964879" y="10714239"/>
          <a:ext cx="4567844" cy="20142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45</xdr:row>
      <xdr:rowOff>47625</xdr:rowOff>
    </xdr:from>
    <xdr:to>
      <xdr:col>13</xdr:col>
      <xdr:colOff>26670</xdr:colOff>
      <xdr:row>59</xdr:row>
      <xdr:rowOff>152400</xdr:rowOff>
    </xdr:to>
    <xdr:graphicFrame macro="">
      <xdr:nvGraphicFramePr>
        <xdr:cNvPr id="2" name="Chart 1">
          <a:extLst>
            <a:ext uri="{FF2B5EF4-FFF2-40B4-BE49-F238E27FC236}">
              <a16:creationId xmlns:a16="http://schemas.microsoft.com/office/drawing/2014/main" id="{D48BE8E3-6CC3-435B-AF06-E5C43A1B3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15241</xdr:colOff>
      <xdr:row>1</xdr:row>
      <xdr:rowOff>144781</xdr:rowOff>
    </xdr:from>
    <xdr:to>
      <xdr:col>31</xdr:col>
      <xdr:colOff>110491</xdr:colOff>
      <xdr:row>15</xdr:row>
      <xdr:rowOff>56289</xdr:rowOff>
    </xdr:to>
    <xdr:pic>
      <xdr:nvPicPr>
        <xdr:cNvPr id="2" name="Picture 1">
          <a:extLst>
            <a:ext uri="{FF2B5EF4-FFF2-40B4-BE49-F238E27FC236}">
              <a16:creationId xmlns:a16="http://schemas.microsoft.com/office/drawing/2014/main" id="{EA7A45C8-8092-8D9A-E2B3-9164E53EDE7A}"/>
            </a:ext>
          </a:extLst>
        </xdr:cNvPr>
        <xdr:cNvPicPr>
          <a:picLocks noChangeAspect="1"/>
        </xdr:cNvPicPr>
      </xdr:nvPicPr>
      <xdr:blipFill>
        <a:blip xmlns:r="http://schemas.openxmlformats.org/officeDocument/2006/relationships" r:embed="rId1"/>
        <a:stretch>
          <a:fillRect/>
        </a:stretch>
      </xdr:blipFill>
      <xdr:spPr>
        <a:xfrm>
          <a:off x="22494241" y="327661"/>
          <a:ext cx="4343400" cy="2479448"/>
        </a:xfrm>
        <a:prstGeom prst="rect">
          <a:avLst/>
        </a:prstGeom>
      </xdr:spPr>
    </xdr:pic>
    <xdr:clientData/>
  </xdr:twoCellAnchor>
  <xdr:twoCellAnchor>
    <xdr:from>
      <xdr:col>20</xdr:col>
      <xdr:colOff>255270</xdr:colOff>
      <xdr:row>17</xdr:row>
      <xdr:rowOff>10477</xdr:rowOff>
    </xdr:from>
    <xdr:to>
      <xdr:col>24</xdr:col>
      <xdr:colOff>325755</xdr:colOff>
      <xdr:row>36</xdr:row>
      <xdr:rowOff>46672</xdr:rowOff>
    </xdr:to>
    <xdr:graphicFrame macro="">
      <xdr:nvGraphicFramePr>
        <xdr:cNvPr id="3" name="Chart 2">
          <a:extLst>
            <a:ext uri="{FF2B5EF4-FFF2-40B4-BE49-F238E27FC236}">
              <a16:creationId xmlns:a16="http://schemas.microsoft.com/office/drawing/2014/main" id="{D5E4A4DD-B4A7-3540-010C-382A90091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245745</xdr:colOff>
      <xdr:row>37</xdr:row>
      <xdr:rowOff>77151</xdr:rowOff>
    </xdr:from>
    <xdr:to>
      <xdr:col>20</xdr:col>
      <xdr:colOff>123825</xdr:colOff>
      <xdr:row>57</xdr:row>
      <xdr:rowOff>142874</xdr:rowOff>
    </xdr:to>
    <xdr:graphicFrame macro="">
      <xdr:nvGraphicFramePr>
        <xdr:cNvPr id="5" name="Chart 4">
          <a:extLst>
            <a:ext uri="{FF2B5EF4-FFF2-40B4-BE49-F238E27FC236}">
              <a16:creationId xmlns:a16="http://schemas.microsoft.com/office/drawing/2014/main" id="{7EC27A22-A37D-D13F-45D8-C6489CA8DE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ropBox\Dropbox%20(PHIUS)\PHIUS%20Shared\Certification%20Team\Project%20Certification\01_Calculators_Protocol\Excel\01_Calculators%20-%20Master%20List.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jorte/Phius%20Dropbox/PHIUS%20Shared/Certification/Project%20Certification/01_Calculators_Protocol/Excel/01_Calculators%20-%20Master%20List.xlsx" TargetMode="External"/><Relationship Id="rId2" Type="http://schemas.openxmlformats.org/officeDocument/2006/relationships/externalLinkPath" Target="file:///C:\Users\jorte\Phius%20Dropbox\PHIUS%20Shared\Certification\Project%20Certification\01_Calculators_Protocol\Excel\01_Calculators%20-%20Master%20List.xlsx" TargetMode="External"/><Relationship Id="rId1" Type="http://schemas.openxmlformats.org/officeDocument/2006/relationships/externalLinkPath" Target="/Users/jorte/Phius%20Dropbox/PHIUS%20Shared/Certification/Project%20Certification/01_Calculators_Protocol/Excel/01_Calculators%20-%20Master%20List.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jpsor/Dropbox%20(PHIUS)/PHIUS%20Shared/Certification%20Team/Project%20Certification/01_Calculators_Protocol/Excel/Calculators%20-%20Master%20List.xlsx" TargetMode="External"/><Relationship Id="rId1" Type="http://schemas.openxmlformats.org/officeDocument/2006/relationships/externalLinkPath" Target="/Users/jpsor/Dropbox%20(PHIUS)/PHIUS%20Shared/Certification%20Team/Project%20Certification/01_Calculators_Protocol/Excel/Calculators%20-%20Master%20Lis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C:/Users/jpsor/Dropbox%20(PHIUS)/PHIUS%20Shared/Certification%20Team/Project%20Certification/01_Calculators_Protocol/Excel/Calculators%20-%20Master%20List.xlsx" TargetMode="External"/><Relationship Id="rId1" Type="http://schemas.openxmlformats.org/officeDocument/2006/relationships/externalLinkPath" Target="/C:/Users/jpsor/Dropbox%20(PHIUS)/PHIUS%20Shared/Certification%20Team/Project%20Certification/01_Calculators_Protocol/Excel/Calculators%20-%20Master%20List.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jpsor/Dropbox%20(PHIUS)/PHIUS%20Shared/Certification%20Team/Project%20Certification/01_Calculators_Protocol/Excel/01_Calculators%20-%20Master%20List.xlsx" TargetMode="External"/><Relationship Id="rId1" Type="http://schemas.openxmlformats.org/officeDocument/2006/relationships/externalLinkPath" Target="/Users/jpsor/Dropbox%20(PHIUS)/PHIUS%20Shared/Certification%20Team/Project%20Certification/01_Calculators_Protocol/Excel/01_Calculators%20-%20Master%20List.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gswright/Documents/2012/2012%20Wright%20On/2012-08%20emerson/2012-08-22%20emerson%20PHPP.xls" TargetMode="External"/><Relationship Id="rId1" Type="http://schemas.openxmlformats.org/officeDocument/2006/relationships/externalLinkPath" Target="/Users/gswright/Documents/2012/2012%20Wright%20On/2012-08%20emerson/2012-08-22%20emerson%20PHPP.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BACK%20UP%20FOR%20SSD%20-%20desktop/Passive%20Energy%20Designs/Projects/PHIUS%20files/Projects/PHIUS%20-%20VertdesignInc/THERM/101103%20fairview%20example.xls" TargetMode="External"/><Relationship Id="rId1" Type="http://schemas.openxmlformats.org/officeDocument/2006/relationships/externalLinkPath" Target="/BACK%20UP%20FOR%20SSD%20-%20desktop/Passive%20Energy%20Designs/Projects/PHIUS%20files/Projects/PHIUS%20-%20VertdesignInc/THERM/101103%20fairview%20examp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WH outside"/>
      <sheetName val="Dryer Inputs"/>
      <sheetName val="Deep Footing"/>
      <sheetName val="NFRC - Window Calculation"/>
      <sheetName val="ERV Outside Thermal Envelope"/>
      <sheetName val="Multiple Heat Pumps"/>
      <sheetName val="Estimate FCU run-times"/>
      <sheetName val="Pool Calc (Outdoor)"/>
      <sheetName val="Recirc Pump Run Time"/>
      <sheetName val="Low Slope Roofs"/>
      <sheetName val="Swegon Language"/>
      <sheetName val="UEF to EF"/>
      <sheetName val="HP Average COP"/>
      <sheetName val="HW Storage - AHRI"/>
      <sheetName val="HW Storage - No Rating"/>
      <sheetName val="Screening Definition"/>
      <sheetName val="IMEF"/>
      <sheetName val="BLINDS"/>
      <sheetName val="Walk-In Cooler"/>
      <sheetName val="Thermal Mass"/>
      <sheetName val="Fastener Correction"/>
      <sheetName val="Non-Res PHIUS+ 2018 targets"/>
      <sheetName val="Non-South Shading"/>
      <sheetName val="HP Performance"/>
      <sheetName val="HPWH COP"/>
      <sheetName val="Make-Up Air"/>
      <sheetName val="Process Load"/>
      <sheetName val="PHIUS+ SF"/>
      <sheetName val="PHIUS+ MF"/>
      <sheetName val="Dwelling Units (MF)"/>
      <sheetName val="Common Areas (MF)"/>
      <sheetName val="Exterior Lighting (MF)"/>
      <sheetName val="Garage Lighting(MF)"/>
      <sheetName val="PV Utilization Curves"/>
      <sheetName val="Uneven Reveals"/>
      <sheetName val="Detailed LPD"/>
      <sheetName val="Site Shading v2"/>
      <sheetName val="Edge Uf to Psi spacer"/>
      <sheetName val="01_Calculators - Master List"/>
      <sheetName val="HPWH OUT"/>
      <sheetName val="Washing Machine"/>
      <sheetName val="Non-Res Occupancy"/>
      <sheetName val="On-Demand-In Progress"/>
      <sheetName val="Site Shading"/>
      <sheetName val="COP at 5F"/>
      <sheetName val="NFRC - Window Calc"/>
      <sheetName val="Multiple Dryer Inputs"/>
      <sheetName val="Convert cfm50 to cfm7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sheetData sheetId="40"/>
      <sheetData sheetId="41"/>
      <sheetData sheetId="42"/>
      <sheetData sheetId="43"/>
      <sheetData sheetId="44" refreshError="1"/>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HPWH outside"/>
      <sheetName val="Dryer Inputs"/>
      <sheetName val="Deep Footing"/>
      <sheetName val="NFRC - Window Calculation"/>
      <sheetName val="ERV Outside Thermal Envelope"/>
      <sheetName val="Multiple Heat Pumps"/>
      <sheetName val="Estimate FCU run-times"/>
      <sheetName val="Pool Calc (Outdoor)"/>
      <sheetName val="Recirc Pump Run Time"/>
      <sheetName val="Low Slope Roofs"/>
      <sheetName val="Swegon Language"/>
      <sheetName val="UEF to EF"/>
      <sheetName val="HP Average COP"/>
      <sheetName val="HW Storage - AHRI"/>
      <sheetName val="HW Storage - No Rating"/>
      <sheetName val="Screening Definition"/>
      <sheetName val="IMEF"/>
      <sheetName val="BLINDS"/>
      <sheetName val="Walk-In Cooler"/>
      <sheetName val="Thermal Mass"/>
      <sheetName val="Fastener Correction"/>
      <sheetName val="Non-Res PHIUS+ 2018 targets"/>
      <sheetName val="Non-South Shading"/>
      <sheetName val="HP Performance"/>
      <sheetName val="HPWH COP"/>
      <sheetName val="Make-Up Air"/>
      <sheetName val="Process Load"/>
      <sheetName val="PHIUS+ SF"/>
      <sheetName val="PHIUS+ MF"/>
      <sheetName val="Dwelling Units (MF)"/>
      <sheetName val="Common Areas (MF)"/>
      <sheetName val="Exterior Lighting (MF)"/>
      <sheetName val="Garage Lighting(MF)"/>
      <sheetName val="PV Utilization Curves"/>
      <sheetName val="Uneven Reveals"/>
      <sheetName val="Detailed LPD"/>
      <sheetName val="Site Shading v2"/>
      <sheetName val="Edge Uf to Psi spacer"/>
      <sheetName val="01_Calculators - Master List"/>
      <sheetName val="Cooling COP Deration"/>
      <sheetName val="Temperature Reduction Factor"/>
      <sheetName val="Non-Res DHW"/>
      <sheetName val="Supply Air Temp"/>
      <sheetName val="Convert cfm50 to cfm75"/>
      <sheetName val="Campus Community Certification"/>
      <sheetName val="Washing Machine"/>
      <sheetName val="NFRC - Window Calc"/>
      <sheetName val="Non-Res Occupancy"/>
      <sheetName val="HPWH OUT"/>
      <sheetName val="On-Demand-In Progress"/>
      <sheetName val="Site Shading"/>
      <sheetName val="Multiple Dryer Inputs"/>
      <sheetName val="COP at 5F"/>
      <sheetName val="ERV Interpolation calc"/>
      <sheetName val="Manual Daylighting Controls"/>
      <sheetName val="Kitchen Exhaust 5ACH to cfm"/>
      <sheetName val="FSCALE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wegon Language"/>
      <sheetName val="Multiple Heat Pumps"/>
      <sheetName val="UEF to EF"/>
      <sheetName val="HP Average COP"/>
      <sheetName val="HW Storage - AHRI"/>
      <sheetName val="Screening Definition"/>
      <sheetName val="IMEF"/>
      <sheetName val="BLINDS"/>
      <sheetName val="Walk-In Cooler"/>
      <sheetName val="Thermal Mass"/>
      <sheetName val="Fastener Correction"/>
      <sheetName val="NFRC - Window Calc"/>
      <sheetName val="Non-South Shading"/>
      <sheetName val="HP Performance"/>
      <sheetName val="HPWH COP"/>
      <sheetName val="HPWH OUT"/>
      <sheetName val="Make-Up Air"/>
      <sheetName val="Process Load"/>
      <sheetName val="PHIUS+ SF"/>
      <sheetName val="PHIUS+ MF"/>
      <sheetName val="Dwelling Units (MF)"/>
      <sheetName val="Common Areas (MF)"/>
      <sheetName val="Exterior Lighting (MF)"/>
      <sheetName val="Garage Lighting(MF)"/>
      <sheetName val="On-Demand-In Progress"/>
      <sheetName val="PV Utilization Curves"/>
      <sheetName val="Uneven Reveals"/>
      <sheetName val="Detailed LPD"/>
      <sheetName val="Calculators - Master List"/>
      <sheetName val="UEF Calc"/>
      <sheetName val="Non-Res PHIUS+ 2018 targets"/>
      <sheetName val="Washing Machine"/>
      <sheetName val="Low Slope Roofs"/>
      <sheetName val="Pool Calc (Outdoor)"/>
      <sheetName val="Recirc Pump Run Time"/>
      <sheetName val="Non-Res Occupancy"/>
      <sheetName val="Calculators - Master List.xlsx"/>
      <sheetName val="Estimate FCU run-times"/>
      <sheetName val="Site Shading"/>
      <sheetName val="Site Shading v2"/>
      <sheetName val="Edge Uf to Psi spacer"/>
    </sheetNames>
    <sheetDataSet>
      <sheetData sheetId="0"/>
      <sheetData sheetId="1"/>
      <sheetData sheetId="2"/>
      <sheetData sheetId="3"/>
      <sheetData sheetId="4"/>
      <sheetData sheetId="5"/>
      <sheetData sheetId="6"/>
      <sheetData sheetId="7"/>
      <sheetData sheetId="8">
        <row r="16">
          <cell r="E16" t="str">
            <v>kWh/day</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refreshError="1"/>
      <sheetData sheetId="31"/>
      <sheetData sheetId="32"/>
      <sheetData sheetId="33" refreshError="1"/>
      <sheetData sheetId="34" refreshError="1"/>
      <sheetData sheetId="35"/>
      <sheetData sheetId="36" refreshError="1"/>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wegon Language"/>
      <sheetName val="Multiple Heat Pumps"/>
      <sheetName val="UEF to EF"/>
      <sheetName val="HP Average COP"/>
      <sheetName val="HW Storage - AHRI"/>
      <sheetName val="Screening Definition"/>
      <sheetName val="IMEF"/>
      <sheetName val="BLINDS"/>
      <sheetName val="Walk-In Cooler"/>
      <sheetName val="Thermal Mass"/>
      <sheetName val="Fastener Correction"/>
      <sheetName val="NFRC - Window Calc"/>
      <sheetName val="Non-Res PHIUS+ 2018 targets"/>
      <sheetName val="Non-South Shading"/>
      <sheetName val="HP Performance"/>
      <sheetName val="HPWH COP"/>
      <sheetName val="HPWH OUT"/>
      <sheetName val="Make-Up Air"/>
      <sheetName val="Process Load"/>
      <sheetName val="PHIUS+ SF"/>
      <sheetName val="PHIUS+ MF"/>
      <sheetName val="Dwelling Units (MF)"/>
      <sheetName val="Common Areas (MF)"/>
      <sheetName val="Exterior Lighting (MF)"/>
      <sheetName val="Garage Lighting(MF)"/>
      <sheetName val="On-Demand-In Progress"/>
      <sheetName val="PV Utilization Curves"/>
      <sheetName val="Uneven Reveals"/>
      <sheetName val="Detailed LPD"/>
      <sheetName val="Calculators - Master List"/>
      <sheetName val="UEF Calc"/>
      <sheetName val="Washing Machine"/>
      <sheetName val="Estimate FCU run-times"/>
      <sheetName val="Pool Calc (Outdoor)"/>
      <sheetName val="Recirc Pump Run Time"/>
      <sheetName val="Low Slope Roofs"/>
      <sheetName val="Non-Res Occupancy"/>
      <sheetName val="Site Shading"/>
      <sheetName val="Site Shading v2"/>
      <sheetName val="Calculators - Master List.xlsx"/>
      <sheetName val="Edge Uf to Psi spa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refreshError="1"/>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ltiple Dryer Inputs"/>
      <sheetName val="NFRC - Window Calculation"/>
      <sheetName val="ERV Outside Thermal Envelope"/>
      <sheetName val="Multiple Heat Pumps"/>
      <sheetName val="Estimate FCU run-times"/>
      <sheetName val="Pool Calc (Outdoor)"/>
      <sheetName val="Recirc Pump Run Time"/>
      <sheetName val="Low Slope Roofs"/>
      <sheetName val="Swegon Language"/>
      <sheetName val="UEF to EF"/>
      <sheetName val="HP Average COP"/>
      <sheetName val="HW Storage - AHRI"/>
      <sheetName val="Screening Definition"/>
      <sheetName val="IMEF"/>
      <sheetName val="BLINDS"/>
      <sheetName val="Walk-In Cooler"/>
      <sheetName val="Thermal Mass"/>
      <sheetName val="Fastener Correction"/>
      <sheetName val="Non-Res PHIUS+ 2018 targets"/>
      <sheetName val="Non-South Shading"/>
      <sheetName val="HP Performance"/>
      <sheetName val="HPWH COP"/>
      <sheetName val="HPWH OUT"/>
      <sheetName val="Make-Up Air"/>
      <sheetName val="Process Load"/>
      <sheetName val="PHIUS+ SF"/>
      <sheetName val="PHIUS+ MF"/>
      <sheetName val="Dwelling Units (MF)"/>
      <sheetName val="Common Areas (MF)"/>
      <sheetName val="Exterior Lighting (MF)"/>
      <sheetName val="Garage Lighting(MF)"/>
      <sheetName val="PV Utilization Curves"/>
      <sheetName val="Uneven Reveals"/>
      <sheetName val="Detailed LPD"/>
      <sheetName val="Site Shading v2"/>
      <sheetName val="Edge Uf to Psi spacer"/>
      <sheetName val="Deep Footing"/>
      <sheetName val="Washing Machine"/>
      <sheetName val="NFRC - Window Calc"/>
      <sheetName val="Non-Res Occupancy"/>
      <sheetName val="On-Demand-In Progress"/>
      <sheetName val="Site Shading"/>
      <sheetName val="01_Calculators - Master List"/>
      <sheetName val="COP at 5F"/>
      <sheetName val="HPWH outside"/>
      <sheetName val="Dryer Inpu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sheetData sheetId="4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
      <sheetName val="Conversion"/>
      <sheetName val="Verification"/>
      <sheetName val="Verification SI"/>
      <sheetName val="REPORT"/>
      <sheetName val="NOTES"/>
      <sheetName val="RefDims"/>
      <sheetName val="Areas"/>
      <sheetName val="Areas SI"/>
      <sheetName val="R-List"/>
      <sheetName val="U-List SI"/>
      <sheetName val="R-Values"/>
      <sheetName val="U-Values SI"/>
      <sheetName val="Ground 1"/>
      <sheetName val="Ground 1 SI"/>
      <sheetName val="Ground 2"/>
      <sheetName val="Ground 2 SI"/>
      <sheetName val="Ground 3"/>
      <sheetName val="Ground 3 SI"/>
      <sheetName val="WinEntry"/>
      <sheetName val="Window"/>
      <sheetName val="Window SI"/>
      <sheetName val="WinType"/>
      <sheetName val="WinType SI"/>
      <sheetName val="Shading"/>
      <sheetName val="Shading SI"/>
      <sheetName val="Ventilation"/>
      <sheetName val="Ventilation SI"/>
      <sheetName val="Annual Heat Demand"/>
      <sheetName val="Annual Heat Demand SI"/>
      <sheetName val="Monthly"/>
      <sheetName val="Monthly SI"/>
      <sheetName val="Heat Load"/>
      <sheetName val="Heat Load SI"/>
      <sheetName val="Summer"/>
      <sheetName val="Summer SI"/>
      <sheetName val="Shading-S"/>
      <sheetName val="Shading-S SI"/>
      <sheetName val="SummVent"/>
      <sheetName val="SummVent SI"/>
      <sheetName val="Cooling"/>
      <sheetName val="Cooling SI"/>
      <sheetName val="Cooling Units"/>
      <sheetName val="Cooling Units SI"/>
      <sheetName val="Cooling Load"/>
      <sheetName val="Cooling Load SI"/>
      <sheetName val="DHW"/>
      <sheetName val="DHW SI"/>
      <sheetName val="SolarDHW"/>
      <sheetName val="SolarDHW SI"/>
      <sheetName val="Electricity"/>
      <sheetName val="Electricity SI"/>
      <sheetName val="Elec Non-Dom"/>
      <sheetName val="Elec Non-Dom SI"/>
      <sheetName val="Aux Elec"/>
      <sheetName val="Aux Elec SI"/>
      <sheetName val="PE Value"/>
      <sheetName val="PE Value SI"/>
      <sheetName val="Compact"/>
      <sheetName val="Compact SI"/>
      <sheetName val="Boiler"/>
      <sheetName val="Boiler SI"/>
      <sheetName val="District Heat"/>
      <sheetName val="District Heat SI"/>
      <sheetName val="Climate"/>
      <sheetName val="Climate SI"/>
      <sheetName val="IHG"/>
      <sheetName val="IHG SI"/>
      <sheetName val="IHG Non-Dom"/>
      <sheetName val="IHG Non-Dom SI"/>
      <sheetName val="Use Non-Dom"/>
      <sheetName val="Use Non-Dom SI"/>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A1" t="str">
            <v>Passive House Planning</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18">
          <cell r="D18" t="str">
            <v>Additional Reduction Factor Shading</v>
          </cell>
          <cell r="E18" t="str">
            <v>rother</v>
          </cell>
          <cell r="F18" t="str">
            <v/>
          </cell>
          <cell r="G18" t="str">
            <v>%</v>
          </cell>
        </row>
      </sheetData>
      <sheetData sheetId="50"/>
      <sheetData sheetId="51"/>
      <sheetData sheetId="52"/>
      <sheetData sheetId="53"/>
      <sheetData sheetId="54"/>
      <sheetData sheetId="55"/>
      <sheetData sheetId="56"/>
      <sheetData sheetId="57"/>
      <sheetData sheetId="58"/>
      <sheetData sheetId="59">
        <row r="18">
          <cell r="B18" t="str">
            <v>Primärenergie-Faktor Strom</v>
          </cell>
        </row>
        <row r="27">
          <cell r="S27" t="str">
            <v>Interpolation von Leistung und COP aus den Prüfstandswerten in Abh. der Außentemperatur</v>
          </cell>
        </row>
        <row r="28">
          <cell r="R28" t="str">
            <v>Leistung bzw. COP</v>
          </cell>
          <cell r="S28" t="str">
            <v>PWP,Heiz(THeizlast)</v>
          </cell>
          <cell r="T28" t="str">
            <v>PWP,Heiz(TBereit)</v>
          </cell>
          <cell r="U28" t="str">
            <v>PWP,WW(THeizlast)</v>
          </cell>
          <cell r="V28" t="str">
            <v>PWP,WW(TBereit)</v>
          </cell>
          <cell r="W28" t="str">
            <v>PWP,Bereit(THeizlast)</v>
          </cell>
          <cell r="X28" t="str">
            <v>PWP,Bereit(TBereit)</v>
          </cell>
          <cell r="Y28" t="str">
            <v>COPHeiz, 0 bis tleist</v>
          </cell>
          <cell r="Z28" t="str">
            <v>COPHeiz,tleist bis tBereit</v>
          </cell>
          <cell r="AA28" t="str">
            <v>COPWW,0 bis tHeiztage</v>
          </cell>
          <cell r="AB28" t="str">
            <v>COPWW,tleist bis tHeiztage</v>
          </cell>
          <cell r="AC28" t="str">
            <v>COPBereit,0 bis tleist</v>
          </cell>
          <cell r="AD28" t="str">
            <v>COPBereit,tleist bis tHeiztage</v>
          </cell>
          <cell r="AE28" t="str">
            <v>COPWW,Sommer</v>
          </cell>
          <cell r="AF28" t="str">
            <v>COPBereit,Sommer</v>
          </cell>
        </row>
        <row r="29">
          <cell r="R29" t="str">
            <v>Außentemperatur [°C]</v>
          </cell>
          <cell r="S29" t="e">
            <v>#VALUE!</v>
          </cell>
          <cell r="T29" t="e">
            <v>#VALUE!</v>
          </cell>
          <cell r="U29" t="e">
            <v>#VALUE!</v>
          </cell>
          <cell r="V29" t="e">
            <v>#VALUE!</v>
          </cell>
          <cell r="W29" t="e">
            <v>#VALUE!</v>
          </cell>
          <cell r="X29" t="e">
            <v>#VALUE!</v>
          </cell>
          <cell r="Y29" t="e">
            <v>#VALUE!</v>
          </cell>
          <cell r="Z29" t="e">
            <v>#VALUE!</v>
          </cell>
          <cell r="AA29" t="e">
            <v>#VALUE!</v>
          </cell>
          <cell r="AB29" t="e">
            <v>#VALUE!</v>
          </cell>
          <cell r="AC29" t="e">
            <v>#VALUE!</v>
          </cell>
          <cell r="AD29" t="e">
            <v>#VALUE!</v>
          </cell>
          <cell r="AE29">
            <v>20</v>
          </cell>
          <cell r="AF29">
            <v>20</v>
          </cell>
        </row>
        <row r="30">
          <cell r="R30" t="str">
            <v>a1,2,3,4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row>
        <row r="31">
          <cell r="R31" t="str">
            <v>b1,2,3,4</v>
          </cell>
          <cell r="S31">
            <v>0</v>
          </cell>
          <cell r="T31">
            <v>0</v>
          </cell>
          <cell r="U31">
            <v>0</v>
          </cell>
          <cell r="V31">
            <v>0</v>
          </cell>
          <cell r="W31">
            <v>0</v>
          </cell>
          <cell r="X31">
            <v>0</v>
          </cell>
          <cell r="Y31">
            <v>0</v>
          </cell>
          <cell r="Z31">
            <v>0</v>
          </cell>
          <cell r="AA31">
            <v>0</v>
          </cell>
          <cell r="AB31">
            <v>0</v>
          </cell>
          <cell r="AC31">
            <v>0</v>
          </cell>
          <cell r="AD31">
            <v>0</v>
          </cell>
          <cell r="AE31">
            <v>0</v>
          </cell>
          <cell r="AF31">
            <v>0</v>
          </cell>
        </row>
        <row r="32">
          <cell r="R32" t="str">
            <v>a1</v>
          </cell>
          <cell r="S32">
            <v>0</v>
          </cell>
          <cell r="T32">
            <v>0</v>
          </cell>
          <cell r="U32">
            <v>0</v>
          </cell>
          <cell r="V32">
            <v>0</v>
          </cell>
          <cell r="W32">
            <v>0</v>
          </cell>
          <cell r="X32">
            <v>0</v>
          </cell>
          <cell r="Y32">
            <v>0</v>
          </cell>
          <cell r="Z32">
            <v>0</v>
          </cell>
          <cell r="AA32">
            <v>0</v>
          </cell>
          <cell r="AB32">
            <v>0</v>
          </cell>
          <cell r="AC32">
            <v>0</v>
          </cell>
          <cell r="AD32">
            <v>0</v>
          </cell>
          <cell r="AE32">
            <v>0</v>
          </cell>
          <cell r="AF32">
            <v>0</v>
          </cell>
        </row>
        <row r="33">
          <cell r="R33" t="str">
            <v>b1</v>
          </cell>
          <cell r="S33">
            <v>0</v>
          </cell>
          <cell r="T33">
            <v>0</v>
          </cell>
          <cell r="U33">
            <v>0</v>
          </cell>
          <cell r="V33">
            <v>0</v>
          </cell>
          <cell r="W33">
            <v>0</v>
          </cell>
          <cell r="X33">
            <v>0</v>
          </cell>
          <cell r="Y33">
            <v>0</v>
          </cell>
          <cell r="Z33">
            <v>0</v>
          </cell>
          <cell r="AA33">
            <v>0</v>
          </cell>
          <cell r="AB33">
            <v>0</v>
          </cell>
          <cell r="AC33">
            <v>0</v>
          </cell>
          <cell r="AD33">
            <v>0</v>
          </cell>
          <cell r="AE33">
            <v>0</v>
          </cell>
          <cell r="AF33">
            <v>0</v>
          </cell>
        </row>
        <row r="36">
          <cell r="R36" t="str">
            <v>a2</v>
          </cell>
          <cell r="S36">
            <v>0</v>
          </cell>
          <cell r="T36">
            <v>0</v>
          </cell>
          <cell r="U36">
            <v>0</v>
          </cell>
          <cell r="V36">
            <v>0</v>
          </cell>
          <cell r="W36">
            <v>0</v>
          </cell>
          <cell r="X36">
            <v>0</v>
          </cell>
          <cell r="Y36">
            <v>0</v>
          </cell>
          <cell r="Z36">
            <v>0</v>
          </cell>
          <cell r="AA36">
            <v>0</v>
          </cell>
          <cell r="AB36">
            <v>0</v>
          </cell>
          <cell r="AC36">
            <v>0</v>
          </cell>
          <cell r="AD36">
            <v>0</v>
          </cell>
          <cell r="AE36">
            <v>0</v>
          </cell>
          <cell r="AF36">
            <v>0</v>
          </cell>
        </row>
        <row r="37">
          <cell r="R37" t="str">
            <v>b2</v>
          </cell>
          <cell r="S37">
            <v>0</v>
          </cell>
          <cell r="T37">
            <v>0</v>
          </cell>
          <cell r="U37">
            <v>0</v>
          </cell>
          <cell r="V37">
            <v>0</v>
          </cell>
          <cell r="W37">
            <v>0</v>
          </cell>
          <cell r="X37">
            <v>0</v>
          </cell>
          <cell r="Y37">
            <v>0</v>
          </cell>
          <cell r="Z37">
            <v>0</v>
          </cell>
          <cell r="AA37">
            <v>0</v>
          </cell>
          <cell r="AB37">
            <v>0</v>
          </cell>
          <cell r="AC37">
            <v>0</v>
          </cell>
          <cell r="AD37">
            <v>0</v>
          </cell>
          <cell r="AE37">
            <v>0</v>
          </cell>
          <cell r="AF37">
            <v>0</v>
          </cell>
        </row>
        <row r="38">
          <cell r="R38" t="str">
            <v>a3</v>
          </cell>
          <cell r="S38">
            <v>0</v>
          </cell>
          <cell r="T38">
            <v>0</v>
          </cell>
          <cell r="U38">
            <v>0</v>
          </cell>
          <cell r="V38">
            <v>0</v>
          </cell>
          <cell r="W38">
            <v>0</v>
          </cell>
          <cell r="X38">
            <v>0</v>
          </cell>
          <cell r="Y38">
            <v>0</v>
          </cell>
          <cell r="Z38">
            <v>0</v>
          </cell>
          <cell r="AA38">
            <v>0</v>
          </cell>
          <cell r="AB38">
            <v>0</v>
          </cell>
          <cell r="AC38">
            <v>0</v>
          </cell>
          <cell r="AD38">
            <v>0</v>
          </cell>
          <cell r="AE38">
            <v>0</v>
          </cell>
          <cell r="AF38">
            <v>0</v>
          </cell>
        </row>
        <row r="39">
          <cell r="R39" t="str">
            <v>b3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row>
        <row r="40">
          <cell r="R40" t="str">
            <v>T1</v>
          </cell>
          <cell r="S40" t="str">
            <v/>
          </cell>
          <cell r="T40" t="str">
            <v/>
          </cell>
          <cell r="U40" t="str">
            <v/>
          </cell>
          <cell r="V40" t="str">
            <v/>
          </cell>
          <cell r="W40" t="str">
            <v/>
          </cell>
          <cell r="X40" t="str">
            <v/>
          </cell>
          <cell r="Y40" t="str">
            <v/>
          </cell>
          <cell r="Z40" t="str">
            <v/>
          </cell>
          <cell r="AA40" t="str">
            <v/>
          </cell>
          <cell r="AB40" t="str">
            <v/>
          </cell>
          <cell r="AC40" t="str">
            <v/>
          </cell>
          <cell r="AD40" t="str">
            <v/>
          </cell>
          <cell r="AE40" t="str">
            <v/>
          </cell>
          <cell r="AF40" t="str">
            <v/>
          </cell>
        </row>
        <row r="41">
          <cell r="R41" t="str">
            <v>T2</v>
          </cell>
          <cell r="S41" t="str">
            <v/>
          </cell>
          <cell r="T41" t="str">
            <v/>
          </cell>
          <cell r="U41" t="str">
            <v/>
          </cell>
          <cell r="V41" t="str">
            <v/>
          </cell>
          <cell r="W41" t="str">
            <v/>
          </cell>
          <cell r="X41" t="str">
            <v/>
          </cell>
          <cell r="Y41" t="str">
            <v/>
          </cell>
          <cell r="Z41" t="str">
            <v/>
          </cell>
          <cell r="AA41" t="str">
            <v/>
          </cell>
          <cell r="AB41" t="str">
            <v/>
          </cell>
          <cell r="AC41" t="str">
            <v/>
          </cell>
          <cell r="AD41" t="str">
            <v/>
          </cell>
          <cell r="AE41" t="str">
            <v/>
          </cell>
          <cell r="AF41" t="str">
            <v/>
          </cell>
        </row>
        <row r="42">
          <cell r="R42" t="str">
            <v>T3</v>
          </cell>
          <cell r="S42" t="str">
            <v/>
          </cell>
          <cell r="T42" t="str">
            <v/>
          </cell>
          <cell r="U42" t="str">
            <v/>
          </cell>
          <cell r="V42" t="str">
            <v/>
          </cell>
          <cell r="W42" t="str">
            <v/>
          </cell>
          <cell r="X42" t="str">
            <v/>
          </cell>
          <cell r="Y42" t="str">
            <v/>
          </cell>
          <cell r="Z42" t="str">
            <v/>
          </cell>
          <cell r="AA42" t="str">
            <v/>
          </cell>
          <cell r="AB42" t="str">
            <v/>
          </cell>
          <cell r="AC42" t="str">
            <v/>
          </cell>
          <cell r="AD42" t="str">
            <v/>
          </cell>
          <cell r="AE42" t="str">
            <v/>
          </cell>
          <cell r="AF42" t="str">
            <v/>
          </cell>
        </row>
        <row r="43">
          <cell r="R43" t="str">
            <v>T4</v>
          </cell>
          <cell r="S43" t="str">
            <v/>
          </cell>
          <cell r="T43" t="str">
            <v/>
          </cell>
          <cell r="U43" t="str">
            <v/>
          </cell>
          <cell r="V43" t="str">
            <v/>
          </cell>
          <cell r="W43" t="str">
            <v/>
          </cell>
          <cell r="X43" t="str">
            <v/>
          </cell>
          <cell r="Y43" t="str">
            <v/>
          </cell>
          <cell r="Z43" t="str">
            <v/>
          </cell>
          <cell r="AA43" t="str">
            <v/>
          </cell>
          <cell r="AB43" t="str">
            <v/>
          </cell>
          <cell r="AC43" t="str">
            <v/>
          </cell>
          <cell r="AD43" t="str">
            <v/>
          </cell>
          <cell r="AE43" t="str">
            <v/>
          </cell>
          <cell r="AF43" t="str">
            <v/>
          </cell>
        </row>
        <row r="44">
          <cell r="R44" t="str">
            <v>P bzw. COP Punkt 1</v>
          </cell>
          <cell r="S44" t="e">
            <v>#N/A</v>
          </cell>
          <cell r="T44" t="e">
            <v>#N/A</v>
          </cell>
          <cell r="U44" t="e">
            <v>#N/A</v>
          </cell>
          <cell r="V44" t="e">
            <v>#N/A</v>
          </cell>
          <cell r="W44" t="e">
            <v>#N/A</v>
          </cell>
          <cell r="X44" t="e">
            <v>#N/A</v>
          </cell>
          <cell r="Y44" t="e">
            <v>#N/A</v>
          </cell>
          <cell r="Z44" t="e">
            <v>#N/A</v>
          </cell>
          <cell r="AA44" t="e">
            <v>#N/A</v>
          </cell>
          <cell r="AB44" t="e">
            <v>#N/A</v>
          </cell>
          <cell r="AC44" t="e">
            <v>#N/A</v>
          </cell>
          <cell r="AD44" t="e">
            <v>#N/A</v>
          </cell>
          <cell r="AE44" t="e">
            <v>#N/A</v>
          </cell>
          <cell r="AF44" t="e">
            <v>#N/A</v>
          </cell>
        </row>
        <row r="45">
          <cell r="R45" t="str">
            <v>P bzw. COP Punkt 2</v>
          </cell>
          <cell r="S45" t="e">
            <v>#N/A</v>
          </cell>
          <cell r="T45" t="e">
            <v>#N/A</v>
          </cell>
          <cell r="U45" t="e">
            <v>#N/A</v>
          </cell>
          <cell r="V45" t="e">
            <v>#N/A</v>
          </cell>
          <cell r="W45" t="e">
            <v>#N/A</v>
          </cell>
          <cell r="X45" t="e">
            <v>#N/A</v>
          </cell>
          <cell r="Y45" t="e">
            <v>#N/A</v>
          </cell>
          <cell r="Z45" t="e">
            <v>#N/A</v>
          </cell>
          <cell r="AA45" t="e">
            <v>#N/A</v>
          </cell>
          <cell r="AB45" t="e">
            <v>#N/A</v>
          </cell>
          <cell r="AC45" t="e">
            <v>#N/A</v>
          </cell>
          <cell r="AD45" t="e">
            <v>#N/A</v>
          </cell>
          <cell r="AE45" t="e">
            <v>#N/A</v>
          </cell>
          <cell r="AF45" t="e">
            <v>#N/A</v>
          </cell>
        </row>
        <row r="46">
          <cell r="R46" t="str">
            <v>P bzw. COP Punkt 3</v>
          </cell>
          <cell r="S46" t="e">
            <v>#N/A</v>
          </cell>
          <cell r="T46" t="e">
            <v>#N/A</v>
          </cell>
          <cell r="U46" t="e">
            <v>#N/A</v>
          </cell>
          <cell r="V46" t="e">
            <v>#N/A</v>
          </cell>
          <cell r="W46" t="e">
            <v>#N/A</v>
          </cell>
          <cell r="X46" t="e">
            <v>#N/A</v>
          </cell>
          <cell r="Y46" t="e">
            <v>#N/A</v>
          </cell>
          <cell r="Z46" t="e">
            <v>#N/A</v>
          </cell>
          <cell r="AA46" t="e">
            <v>#N/A</v>
          </cell>
          <cell r="AB46" t="e">
            <v>#N/A</v>
          </cell>
          <cell r="AC46" t="e">
            <v>#N/A</v>
          </cell>
          <cell r="AD46" t="e">
            <v>#N/A</v>
          </cell>
          <cell r="AE46" t="e">
            <v>#N/A</v>
          </cell>
          <cell r="AF46" t="e">
            <v>#N/A</v>
          </cell>
        </row>
        <row r="47">
          <cell r="R47" t="str">
            <v>P bzw. COP Punkt 4</v>
          </cell>
          <cell r="S47" t="e">
            <v>#N/A</v>
          </cell>
          <cell r="T47" t="e">
            <v>#N/A</v>
          </cell>
          <cell r="U47" t="e">
            <v>#N/A</v>
          </cell>
          <cell r="V47" t="e">
            <v>#N/A</v>
          </cell>
          <cell r="W47" t="e">
            <v>#N/A</v>
          </cell>
          <cell r="X47" t="e">
            <v>#N/A</v>
          </cell>
          <cell r="Y47" t="e">
            <v>#N/A</v>
          </cell>
          <cell r="Z47" t="e">
            <v>#N/A</v>
          </cell>
          <cell r="AA47" t="e">
            <v>#N/A</v>
          </cell>
          <cell r="AB47" t="e">
            <v>#N/A</v>
          </cell>
          <cell r="AC47" t="e">
            <v>#N/A</v>
          </cell>
          <cell r="AD47" t="e">
            <v>#N/A</v>
          </cell>
          <cell r="AE47" t="e">
            <v>#N/A</v>
          </cell>
          <cell r="AF47" t="e">
            <v>#N/A</v>
          </cell>
        </row>
        <row r="48">
          <cell r="R48" t="str">
            <v>Tamb&lt;T1</v>
          </cell>
          <cell r="S48" t="e">
            <v>#VALUE!</v>
          </cell>
          <cell r="T48" t="e">
            <v>#VALUE!</v>
          </cell>
          <cell r="U48" t="e">
            <v>#VALUE!</v>
          </cell>
          <cell r="V48" t="e">
            <v>#VALUE!</v>
          </cell>
          <cell r="W48" t="e">
            <v>#VALUE!</v>
          </cell>
          <cell r="X48" t="e">
            <v>#VALUE!</v>
          </cell>
          <cell r="Y48" t="e">
            <v>#VALUE!</v>
          </cell>
          <cell r="Z48" t="e">
            <v>#VALUE!</v>
          </cell>
          <cell r="AA48" t="e">
            <v>#VALUE!</v>
          </cell>
          <cell r="AB48" t="e">
            <v>#VALUE!</v>
          </cell>
          <cell r="AC48" t="e">
            <v>#VALUE!</v>
          </cell>
          <cell r="AD48" t="e">
            <v>#VALUE!</v>
          </cell>
          <cell r="AE48">
            <v>0</v>
          </cell>
          <cell r="AF48">
            <v>0</v>
          </cell>
        </row>
        <row r="49">
          <cell r="R49" t="str">
            <v>T1&lt;=Tamb&lt;T2</v>
          </cell>
          <cell r="S49" t="e">
            <v>#VALUE!</v>
          </cell>
          <cell r="T49" t="e">
            <v>#VALUE!</v>
          </cell>
          <cell r="U49" t="e">
            <v>#VALUE!</v>
          </cell>
          <cell r="V49" t="e">
            <v>#VALUE!</v>
          </cell>
          <cell r="W49" t="e">
            <v>#VALUE!</v>
          </cell>
          <cell r="X49" t="e">
            <v>#VALUE!</v>
          </cell>
          <cell r="Y49" t="e">
            <v>#VALUE!</v>
          </cell>
          <cell r="Z49" t="e">
            <v>#VALUE!</v>
          </cell>
          <cell r="AA49" t="e">
            <v>#VALUE!</v>
          </cell>
          <cell r="AB49" t="e">
            <v>#VALUE!</v>
          </cell>
          <cell r="AC49" t="e">
            <v>#VALUE!</v>
          </cell>
          <cell r="AD49" t="e">
            <v>#VALUE!</v>
          </cell>
          <cell r="AE49">
            <v>0</v>
          </cell>
          <cell r="AF49">
            <v>0</v>
          </cell>
        </row>
        <row r="50">
          <cell r="R50" t="str">
            <v>T2&lt;=Tamb&lt;T3</v>
          </cell>
          <cell r="S50" t="e">
            <v>#VALUE!</v>
          </cell>
          <cell r="T50" t="e">
            <v>#VALUE!</v>
          </cell>
          <cell r="U50" t="e">
            <v>#VALUE!</v>
          </cell>
          <cell r="V50" t="e">
            <v>#VALUE!</v>
          </cell>
          <cell r="W50" t="e">
            <v>#VALUE!</v>
          </cell>
          <cell r="X50" t="e">
            <v>#VALUE!</v>
          </cell>
          <cell r="Y50" t="e">
            <v>#VALUE!</v>
          </cell>
          <cell r="Z50" t="e">
            <v>#VALUE!</v>
          </cell>
          <cell r="AA50" t="e">
            <v>#VALUE!</v>
          </cell>
          <cell r="AB50" t="e">
            <v>#VALUE!</v>
          </cell>
          <cell r="AC50" t="e">
            <v>#VALUE!</v>
          </cell>
          <cell r="AD50" t="e">
            <v>#VALUE!</v>
          </cell>
          <cell r="AE50">
            <v>0</v>
          </cell>
          <cell r="AF50">
            <v>0</v>
          </cell>
        </row>
        <row r="51">
          <cell r="R51" t="str">
            <v>T3&lt;=Tamb&lt;T4</v>
          </cell>
          <cell r="S51" t="e">
            <v>#VALUE!</v>
          </cell>
          <cell r="T51" t="e">
            <v>#VALUE!</v>
          </cell>
          <cell r="U51" t="e">
            <v>#VALUE!</v>
          </cell>
          <cell r="V51" t="e">
            <v>#VALUE!</v>
          </cell>
          <cell r="W51" t="e">
            <v>#VALUE!</v>
          </cell>
          <cell r="X51" t="e">
            <v>#VALUE!</v>
          </cell>
          <cell r="Y51" t="e">
            <v>#VALUE!</v>
          </cell>
          <cell r="Z51" t="e">
            <v>#VALUE!</v>
          </cell>
          <cell r="AA51" t="e">
            <v>#VALUE!</v>
          </cell>
          <cell r="AB51" t="e">
            <v>#VALUE!</v>
          </cell>
          <cell r="AC51" t="e">
            <v>#VALUE!</v>
          </cell>
          <cell r="AD51" t="e">
            <v>#VALUE!</v>
          </cell>
          <cell r="AE51">
            <v>0</v>
          </cell>
          <cell r="AF51">
            <v>0</v>
          </cell>
        </row>
        <row r="52">
          <cell r="R52" t="str">
            <v>Tamb&gt;=T4</v>
          </cell>
          <cell r="S52" t="e">
            <v>#VALUE!</v>
          </cell>
          <cell r="T52" t="e">
            <v>#VALUE!</v>
          </cell>
          <cell r="U52" t="e">
            <v>#VALUE!</v>
          </cell>
          <cell r="V52" t="e">
            <v>#VALUE!</v>
          </cell>
          <cell r="W52" t="e">
            <v>#VALUE!</v>
          </cell>
          <cell r="X52" t="e">
            <v>#VALUE!</v>
          </cell>
          <cell r="Y52" t="e">
            <v>#VALUE!</v>
          </cell>
          <cell r="Z52" t="e">
            <v>#VALUE!</v>
          </cell>
          <cell r="AA52" t="e">
            <v>#VALUE!</v>
          </cell>
          <cell r="AB52" t="e">
            <v>#VALUE!</v>
          </cell>
          <cell r="AC52" t="e">
            <v>#VALUE!</v>
          </cell>
          <cell r="AD52" t="e">
            <v>#VALUE!</v>
          </cell>
          <cell r="AE52">
            <v>0</v>
          </cell>
          <cell r="AF52">
            <v>0</v>
          </cell>
        </row>
        <row r="53">
          <cell r="R53" t="str">
            <v>P bzw. COP interpol.</v>
          </cell>
          <cell r="S53" t="e">
            <v>#VALUE!</v>
          </cell>
          <cell r="T53" t="e">
            <v>#VALUE!</v>
          </cell>
          <cell r="U53" t="e">
            <v>#VALUE!</v>
          </cell>
          <cell r="V53" t="e">
            <v>#VALUE!</v>
          </cell>
          <cell r="W53" t="e">
            <v>#VALUE!</v>
          </cell>
          <cell r="X53" t="e">
            <v>#VALUE!</v>
          </cell>
          <cell r="Y53" t="e">
            <v>#VALUE!</v>
          </cell>
          <cell r="Z53" t="e">
            <v>#VALUE!</v>
          </cell>
          <cell r="AA53" t="e">
            <v>#VALUE!</v>
          </cell>
          <cell r="AB53" t="e">
            <v>#VALUE!</v>
          </cell>
          <cell r="AC53" t="e">
            <v>#VALUE!</v>
          </cell>
          <cell r="AD53" t="e">
            <v>#VALUE!</v>
          </cell>
          <cell r="AE53">
            <v>0</v>
          </cell>
          <cell r="AF53">
            <v>0</v>
          </cell>
        </row>
        <row r="83">
          <cell r="B83" t="str">
            <v>Mittlere Arbeitszahl WP Heizung 0 bis tleist</v>
          </cell>
          <cell r="D83" t="str">
            <v>COPHeiz, 0 bis tleist</v>
          </cell>
          <cell r="F83" t="e">
            <v>#VALUE!</v>
          </cell>
        </row>
        <row r="84">
          <cell r="B84" t="str">
            <v>Wärmelieferung WP Heizung  0 bis tleist</v>
          </cell>
          <cell r="D84" t="str">
            <v>QWP,Heiz, 0 bis tleist</v>
          </cell>
          <cell r="F84" t="e">
            <v>#VALUE!</v>
          </cell>
          <cell r="G84" t="str">
            <v>kWh/a</v>
          </cell>
        </row>
        <row r="85">
          <cell r="B85" t="str">
            <v>Mittlere Arbeitszahl WP Heizung tleist bis tBereit</v>
          </cell>
          <cell r="D85" t="str">
            <v>COPHeiz,tleist bis tBereit</v>
          </cell>
          <cell r="F85" t="e">
            <v>#VALUE!</v>
          </cell>
        </row>
        <row r="86">
          <cell r="B86" t="str">
            <v>Wärmelieferung WP Heizung  tleist bis tBereit</v>
          </cell>
          <cell r="D86" t="str">
            <v>QWP,Heiz, tleist bis tBereit</v>
          </cell>
          <cell r="F86" t="e">
            <v>#VALUE!</v>
          </cell>
          <cell r="G86" t="str">
            <v>kWh/a</v>
          </cell>
        </row>
        <row r="87">
          <cell r="B87" t="str">
            <v xml:space="preserve">Mittlere Arbeitszahl WP Heizung </v>
          </cell>
          <cell r="F87" t="e">
            <v>#VALUE!</v>
          </cell>
        </row>
        <row r="88">
          <cell r="B88" t="str">
            <v>Mittlere Arbeitszahl WP Warmwasser 0 bis tHeiztage</v>
          </cell>
          <cell r="D88" t="str">
            <v>COPWW,0 bis tHeiztage</v>
          </cell>
          <cell r="F88" t="e">
            <v>#VALUE!</v>
          </cell>
        </row>
        <row r="89">
          <cell r="B89" t="str">
            <v>Wärmelieferung WP Warmwasser 0 bis tleist</v>
          </cell>
          <cell r="D89" t="str">
            <v>QWP,WW, 0 bis tHeiztage</v>
          </cell>
          <cell r="F89" t="e">
            <v>#VALUE!</v>
          </cell>
          <cell r="G89" t="str">
            <v>kWh/a</v>
          </cell>
        </row>
        <row r="90">
          <cell r="B90" t="str">
            <v>Mittlere Arbeitszahl WP Warmwasser tleist bis tHeiztage</v>
          </cell>
          <cell r="D90" t="str">
            <v>COPWW,tleist bis tHeiztage</v>
          </cell>
          <cell r="F90" t="e">
            <v>#VALUE!</v>
          </cell>
        </row>
        <row r="91">
          <cell r="B91" t="str">
            <v>Wärmelieferung WP Warmwasser tleist bis tHeiztage</v>
          </cell>
          <cell r="D91" t="str">
            <v>QWP,WW, tleist bis tHeiztage</v>
          </cell>
          <cell r="F91" t="e">
            <v>#VALUE!</v>
          </cell>
          <cell r="G91" t="str">
            <v>kWh/a</v>
          </cell>
        </row>
        <row r="92">
          <cell r="B92" t="str">
            <v>Mittlere Arbeitszahl WP Warmwasser Winter</v>
          </cell>
          <cell r="F92" t="e">
            <v>#VALUE!</v>
          </cell>
        </row>
        <row r="93">
          <cell r="B93" t="str">
            <v>Mittlere Arbeitszahl WP Bereitschaft 0 bis tHeiztage</v>
          </cell>
          <cell r="D93" t="str">
            <v>COPBereit,0 bis tleist</v>
          </cell>
          <cell r="F93" t="e">
            <v>#VALUE!</v>
          </cell>
        </row>
        <row r="94">
          <cell r="B94" t="str">
            <v>Wärmelieferung WP Bereitschaft 0 bis tleist</v>
          </cell>
          <cell r="D94" t="str">
            <v>QWP,Bereit, 0 bis tleist</v>
          </cell>
          <cell r="F94" t="e">
            <v>#VALUE!</v>
          </cell>
          <cell r="G94" t="str">
            <v>kWh/a</v>
          </cell>
        </row>
        <row r="95">
          <cell r="B95" t="str">
            <v>Mittlere Arbeitszahl WP Bereitschaft tleist bis tHeiztage</v>
          </cell>
          <cell r="D95" t="str">
            <v>COPBereit,tleist bis tHeiztage</v>
          </cell>
          <cell r="F95" t="e">
            <v>#VALUE!</v>
          </cell>
        </row>
        <row r="96">
          <cell r="B96" t="str">
            <v>Wärmelieferung WP Bereit tleist bis tHeiztage</v>
          </cell>
          <cell r="D96" t="str">
            <v>QWP,Bereit, tleist bis tHeiztage</v>
          </cell>
          <cell r="F96" t="e">
            <v>#VALUE!</v>
          </cell>
          <cell r="G96" t="str">
            <v>kWh/a</v>
          </cell>
        </row>
        <row r="97">
          <cell r="B97" t="str">
            <v>Mittlere Arbeitszahl WP Bereitschaft Winter</v>
          </cell>
          <cell r="D97" t="str">
            <v>COPBereit,Winter</v>
          </cell>
          <cell r="F97" t="e">
            <v>#VALUE!</v>
          </cell>
        </row>
        <row r="98">
          <cell r="B98" t="str">
            <v xml:space="preserve">Mittlere Arbeitszahl WP Bereitschaft Sommer </v>
          </cell>
          <cell r="D98" t="str">
            <v>COPBereit,Sommer</v>
          </cell>
          <cell r="F98">
            <v>0</v>
          </cell>
        </row>
        <row r="99">
          <cell r="B99" t="str">
            <v>Mittlere Arbeitszahl WP Warmwasser Sommer</v>
          </cell>
          <cell r="D99" t="str">
            <v>COPWW,Sommer</v>
          </cell>
          <cell r="F99">
            <v>0</v>
          </cell>
        </row>
        <row r="100">
          <cell r="B100" t="str">
            <v>Mittlere Arbeitszahl WP Warmwasser</v>
          </cell>
          <cell r="D100" t="str">
            <v>COPWW</v>
          </cell>
          <cell r="F100" t="e">
            <v>#VALUE!</v>
          </cell>
        </row>
        <row r="101">
          <cell r="B101" t="str">
            <v>Thermische Leistung Bereitschaftsbetrieb</v>
          </cell>
          <cell r="D101" t="str">
            <v>PBereit</v>
          </cell>
          <cell r="F101" t="e">
            <v>#VALUE!</v>
          </cell>
          <cell r="G101" t="str">
            <v>kW</v>
          </cell>
        </row>
        <row r="102">
          <cell r="B102" t="str">
            <v>Maximale Wärmeleistung der Wärmepumpe bei tleist</v>
          </cell>
          <cell r="D102" t="str">
            <v>Pleist</v>
          </cell>
          <cell r="F102" t="e">
            <v>#VALUE!</v>
          </cell>
          <cell r="G102" t="str">
            <v>kW</v>
          </cell>
        </row>
        <row r="103">
          <cell r="B103" t="str">
            <v>Heizlast</v>
          </cell>
          <cell r="D103" t="str">
            <v>PH</v>
          </cell>
          <cell r="F103">
            <v>2.5806534743832898</v>
          </cell>
          <cell r="G103" t="str">
            <v>kW</v>
          </cell>
        </row>
      </sheetData>
      <sheetData sheetId="60"/>
      <sheetData sheetId="61"/>
      <sheetData sheetId="62"/>
      <sheetData sheetId="63"/>
      <sheetData sheetId="64">
        <row r="89">
          <cell r="F89" t="str">
            <v>Ambient Temp (°F)</v>
          </cell>
        </row>
      </sheetData>
      <sheetData sheetId="65"/>
      <sheetData sheetId="66"/>
      <sheetData sheetId="67"/>
      <sheetData sheetId="68"/>
      <sheetData sheetId="69"/>
      <sheetData sheetId="70"/>
      <sheetData sheetId="71"/>
      <sheetData sheetId="7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
      <sheetName val="Conversion"/>
      <sheetName val="Verification"/>
      <sheetName val="Verification SI"/>
      <sheetName val="Climate"/>
      <sheetName val="RefDims"/>
      <sheetName val="Areas"/>
      <sheetName val="Areas SI"/>
      <sheetName val="R-List"/>
      <sheetName val="U-List SI"/>
      <sheetName val="Insulation"/>
      <sheetName val="Bridges"/>
      <sheetName val="R-Values"/>
      <sheetName val="U-Values SI"/>
      <sheetName val="Ground 1"/>
      <sheetName val="Ground 1 SI"/>
      <sheetName val="Ground 2"/>
      <sheetName val="Ground 2 SI"/>
      <sheetName val="Ground 3"/>
      <sheetName val="Ground 3 SI"/>
      <sheetName val="WinEntry"/>
      <sheetName val="Window"/>
      <sheetName val="Window SI"/>
      <sheetName val="WinType"/>
      <sheetName val="WinType SI"/>
      <sheetName val="Shading SI"/>
      <sheetName val="Shading"/>
      <sheetName val="Ventilation"/>
      <sheetName val="Ventilation SI"/>
      <sheetName val="Annual Heat Demand"/>
      <sheetName val="Annual Heat Demand SI"/>
      <sheetName val="Monthly"/>
      <sheetName val="Monthly SI"/>
      <sheetName val="Heat Load"/>
      <sheetName val="Heat Load SI"/>
      <sheetName val="Summer"/>
      <sheetName val="Summer SI"/>
      <sheetName val="Shading-S"/>
      <sheetName val="Shading-S SI"/>
      <sheetName val="SummVent"/>
      <sheetName val="SummVent SI"/>
      <sheetName val="Cooling"/>
      <sheetName val="Cooling SI"/>
      <sheetName val="Cooling Units"/>
      <sheetName val="Cooling Units SI"/>
      <sheetName val="Cooling Load"/>
      <sheetName val="Cooling Load SI"/>
      <sheetName val="DHW"/>
      <sheetName val="DHW SI"/>
      <sheetName val="SolarDHW"/>
      <sheetName val="SolarDHW SI"/>
      <sheetName val="Electricity"/>
      <sheetName val="Electricity SI"/>
      <sheetName val="Elec Non-Dom"/>
      <sheetName val="Elec Non-Dom SI"/>
      <sheetName val="Aux Elec"/>
      <sheetName val="Aux Elec SI"/>
      <sheetName val="PE Value"/>
      <sheetName val="PE Value SI"/>
      <sheetName val="Compact"/>
      <sheetName val="Compact SI"/>
      <sheetName val="Boiler"/>
      <sheetName val="Boiler SI"/>
      <sheetName val="District Heat"/>
      <sheetName val="District Heat SI"/>
      <sheetName val="Climate SI"/>
      <sheetName val="IHG"/>
      <sheetName val="IHG SI"/>
      <sheetName val="IHG Non-Dom"/>
      <sheetName val="IHG Non-Dom SI"/>
      <sheetName val="Use Non-Dom"/>
      <sheetName val="Use Non-Dom SI"/>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t="str">
            <v>G L A Z I N G     A C C O R D I N G     T O     C E R T I F I C A T I O N</v>
          </cell>
        </row>
        <row r="4">
          <cell r="B4" t="str">
            <v>for frame types, go to row:</v>
          </cell>
          <cell r="C4">
            <v>76</v>
          </cell>
        </row>
        <row r="5">
          <cell r="B5" t="str">
            <v>Type</v>
          </cell>
        </row>
        <row r="6">
          <cell r="A6" t="str">
            <v>Assembly
No.</v>
          </cell>
          <cell r="B6" t="str">
            <v>Glazing</v>
          </cell>
          <cell r="C6" t="str">
            <v>g-Value</v>
          </cell>
          <cell r="D6" t="str">
            <v>Ug-Value</v>
          </cell>
        </row>
        <row r="7">
          <cell r="D7" t="str">
            <v>W/(m2K)</v>
          </cell>
        </row>
        <row r="8">
          <cell r="A8">
            <v>1</v>
          </cell>
          <cell r="B8" t="str">
            <v>Thermotech Low Solar Gain Glass</v>
          </cell>
          <cell r="C8">
            <v>0.374</v>
          </cell>
          <cell r="D8">
            <v>0.68135999999999997</v>
          </cell>
        </row>
        <row r="9">
          <cell r="A9">
            <v>2</v>
          </cell>
          <cell r="B9" t="str">
            <v/>
          </cell>
          <cell r="C9" t="str">
            <v/>
          </cell>
          <cell r="D9" t="str">
            <v/>
          </cell>
        </row>
        <row r="10">
          <cell r="A10">
            <v>3</v>
          </cell>
          <cell r="B10" t="str">
            <v/>
          </cell>
          <cell r="C10" t="str">
            <v/>
          </cell>
          <cell r="D10" t="str">
            <v/>
          </cell>
        </row>
        <row r="11">
          <cell r="A11">
            <v>4</v>
          </cell>
          <cell r="B11" t="str">
            <v/>
          </cell>
          <cell r="C11" t="str">
            <v/>
          </cell>
          <cell r="D11" t="str">
            <v/>
          </cell>
        </row>
        <row r="12">
          <cell r="A12">
            <v>5</v>
          </cell>
          <cell r="B12" t="str">
            <v/>
          </cell>
          <cell r="C12" t="str">
            <v/>
          </cell>
          <cell r="D12" t="str">
            <v/>
          </cell>
        </row>
        <row r="13">
          <cell r="A13">
            <v>6</v>
          </cell>
          <cell r="B13" t="str">
            <v/>
          </cell>
          <cell r="C13" t="str">
            <v/>
          </cell>
          <cell r="D13" t="str">
            <v/>
          </cell>
        </row>
        <row r="14">
          <cell r="A14">
            <v>7</v>
          </cell>
          <cell r="B14" t="str">
            <v/>
          </cell>
          <cell r="C14" t="str">
            <v/>
          </cell>
          <cell r="D14" t="str">
            <v/>
          </cell>
        </row>
        <row r="15">
          <cell r="A15">
            <v>8</v>
          </cell>
          <cell r="B15" t="str">
            <v/>
          </cell>
          <cell r="C15" t="str">
            <v/>
          </cell>
          <cell r="D15" t="str">
            <v/>
          </cell>
        </row>
        <row r="16">
          <cell r="A16">
            <v>9</v>
          </cell>
          <cell r="B16" t="str">
            <v/>
          </cell>
          <cell r="C16" t="str">
            <v/>
          </cell>
          <cell r="D16" t="str">
            <v/>
          </cell>
        </row>
        <row r="17">
          <cell r="A17">
            <v>10</v>
          </cell>
          <cell r="B17" t="str">
            <v/>
          </cell>
          <cell r="C17" t="str">
            <v/>
          </cell>
          <cell r="D17" t="str">
            <v/>
          </cell>
        </row>
        <row r="18">
          <cell r="A18">
            <v>11</v>
          </cell>
          <cell r="B18" t="str">
            <v/>
          </cell>
          <cell r="C18" t="str">
            <v/>
          </cell>
          <cell r="D18" t="str">
            <v/>
          </cell>
        </row>
        <row r="76">
          <cell r="A76" t="str">
            <v>F R A M E     T Y P E     A C C O R D I N G     T O     C E R T I F I C A T I O N</v>
          </cell>
        </row>
        <row r="78">
          <cell r="B78" t="str">
            <v>for glazings, go to row:</v>
          </cell>
          <cell r="C78">
            <v>2</v>
          </cell>
        </row>
        <row r="79">
          <cell r="B79" t="str">
            <v>Type</v>
          </cell>
          <cell r="C79" t="str">
            <v>Uf-Value</v>
          </cell>
          <cell r="D79" t="str">
            <v>Frame Dimensions</v>
          </cell>
          <cell r="H79" t="str">
            <v>Thermal Bridge</v>
          </cell>
          <cell r="I79" t="str">
            <v>Thermal Bridge</v>
          </cell>
        </row>
        <row r="80">
          <cell r="A80" t="str">
            <v>Assembly
No.</v>
          </cell>
          <cell r="B80" t="str">
            <v xml:space="preserve">Frame  </v>
          </cell>
          <cell r="C80" t="str">
            <v>Frame</v>
          </cell>
          <cell r="D80" t="str">
            <v>Width - Left</v>
          </cell>
          <cell r="E80" t="str">
            <v>Width - Right</v>
          </cell>
          <cell r="F80" t="str">
            <v>Width - Below</v>
          </cell>
          <cell r="G80" t="str">
            <v>Width - Above</v>
          </cell>
          <cell r="H80" t="str">
            <v xml:space="preserve"> YSpacer</v>
          </cell>
          <cell r="I80" t="str">
            <v xml:space="preserve"> YInstallation</v>
          </cell>
        </row>
        <row r="81">
          <cell r="C81" t="str">
            <v>W/(m2K)</v>
          </cell>
          <cell r="D81" t="str">
            <v>m</v>
          </cell>
          <cell r="E81" t="str">
            <v>m</v>
          </cell>
          <cell r="F81" t="str">
            <v>m</v>
          </cell>
          <cell r="G81" t="str">
            <v>m</v>
          </cell>
          <cell r="H81" t="str">
            <v>W/(mK)</v>
          </cell>
          <cell r="I81" t="str">
            <v>W/(mK)</v>
          </cell>
        </row>
        <row r="82">
          <cell r="A82">
            <v>1</v>
          </cell>
          <cell r="B82" t="str">
            <v/>
          </cell>
          <cell r="C82" t="str">
            <v/>
          </cell>
          <cell r="D82" t="str">
            <v/>
          </cell>
          <cell r="E82" t="str">
            <v/>
          </cell>
          <cell r="F82" t="str">
            <v/>
          </cell>
          <cell r="G82" t="str">
            <v/>
          </cell>
          <cell r="H82" t="str">
            <v/>
          </cell>
          <cell r="I82" t="str">
            <v/>
          </cell>
        </row>
        <row r="83">
          <cell r="A83">
            <v>2</v>
          </cell>
          <cell r="B83" t="str">
            <v/>
          </cell>
          <cell r="C83" t="str">
            <v/>
          </cell>
          <cell r="D83" t="str">
            <v/>
          </cell>
          <cell r="E83" t="str">
            <v/>
          </cell>
          <cell r="F83" t="str">
            <v/>
          </cell>
          <cell r="G83" t="str">
            <v/>
          </cell>
          <cell r="H83" t="str">
            <v/>
          </cell>
          <cell r="I83" t="str">
            <v/>
          </cell>
        </row>
        <row r="84">
          <cell r="A84">
            <v>3</v>
          </cell>
          <cell r="B84" t="str">
            <v/>
          </cell>
          <cell r="C84" t="str">
            <v/>
          </cell>
          <cell r="D84" t="str">
            <v/>
          </cell>
          <cell r="E84" t="str">
            <v/>
          </cell>
          <cell r="F84" t="str">
            <v/>
          </cell>
          <cell r="G84" t="str">
            <v/>
          </cell>
          <cell r="H84" t="str">
            <v/>
          </cell>
          <cell r="I84" t="str">
            <v/>
          </cell>
        </row>
        <row r="85">
          <cell r="A85">
            <v>4</v>
          </cell>
          <cell r="B85" t="str">
            <v/>
          </cell>
          <cell r="C85" t="str">
            <v/>
          </cell>
          <cell r="D85" t="str">
            <v/>
          </cell>
          <cell r="E85" t="str">
            <v/>
          </cell>
          <cell r="F85" t="str">
            <v/>
          </cell>
          <cell r="G85" t="str">
            <v/>
          </cell>
          <cell r="H85" t="str">
            <v/>
          </cell>
          <cell r="I85" t="str">
            <v/>
          </cell>
        </row>
        <row r="86">
          <cell r="A86">
            <v>5</v>
          </cell>
          <cell r="B86" t="str">
            <v/>
          </cell>
          <cell r="C86" t="str">
            <v/>
          </cell>
          <cell r="D86" t="str">
            <v/>
          </cell>
          <cell r="E86" t="str">
            <v/>
          </cell>
          <cell r="F86" t="str">
            <v/>
          </cell>
          <cell r="G86" t="str">
            <v/>
          </cell>
          <cell r="H86" t="str">
            <v/>
          </cell>
          <cell r="I86" t="str">
            <v/>
          </cell>
        </row>
        <row r="87">
          <cell r="A87">
            <v>6</v>
          </cell>
          <cell r="B87" t="str">
            <v/>
          </cell>
          <cell r="C87" t="str">
            <v/>
          </cell>
          <cell r="D87" t="str">
            <v/>
          </cell>
          <cell r="E87" t="str">
            <v/>
          </cell>
          <cell r="F87" t="str">
            <v/>
          </cell>
          <cell r="G87" t="str">
            <v/>
          </cell>
          <cell r="H87" t="str">
            <v/>
          </cell>
          <cell r="I87" t="str">
            <v/>
          </cell>
        </row>
        <row r="88">
          <cell r="A88">
            <v>7</v>
          </cell>
          <cell r="B88" t="str">
            <v/>
          </cell>
          <cell r="C88" t="str">
            <v/>
          </cell>
          <cell r="D88" t="str">
            <v/>
          </cell>
          <cell r="E88" t="str">
            <v/>
          </cell>
          <cell r="F88" t="str">
            <v/>
          </cell>
          <cell r="G88" t="str">
            <v/>
          </cell>
          <cell r="H88" t="str">
            <v/>
          </cell>
          <cell r="I88" t="str">
            <v/>
          </cell>
        </row>
        <row r="89">
          <cell r="A89">
            <v>8</v>
          </cell>
          <cell r="B89" t="str">
            <v/>
          </cell>
          <cell r="C89" t="str">
            <v/>
          </cell>
          <cell r="D89" t="str">
            <v/>
          </cell>
          <cell r="E89" t="str">
            <v/>
          </cell>
          <cell r="F89" t="str">
            <v/>
          </cell>
          <cell r="G89" t="str">
            <v/>
          </cell>
          <cell r="H89" t="str">
            <v/>
          </cell>
          <cell r="I89" t="str">
            <v/>
          </cell>
        </row>
        <row r="90">
          <cell r="A90">
            <v>9</v>
          </cell>
          <cell r="B90" t="str">
            <v/>
          </cell>
          <cell r="C90" t="str">
            <v/>
          </cell>
          <cell r="D90" t="str">
            <v/>
          </cell>
          <cell r="E90" t="str">
            <v/>
          </cell>
          <cell r="F90" t="str">
            <v/>
          </cell>
          <cell r="G90" t="str">
            <v/>
          </cell>
          <cell r="H90" t="str">
            <v/>
          </cell>
          <cell r="I90" t="str">
            <v/>
          </cell>
        </row>
        <row r="91">
          <cell r="A91">
            <v>10</v>
          </cell>
          <cell r="B91" t="str">
            <v/>
          </cell>
          <cell r="C91" t="str">
            <v/>
          </cell>
          <cell r="D91" t="str">
            <v/>
          </cell>
          <cell r="E91" t="str">
            <v/>
          </cell>
          <cell r="F91" t="str">
            <v/>
          </cell>
          <cell r="G91" t="str">
            <v/>
          </cell>
          <cell r="H91" t="str">
            <v/>
          </cell>
          <cell r="I91" t="str">
            <v/>
          </cell>
        </row>
        <row r="92">
          <cell r="A92">
            <v>11</v>
          </cell>
          <cell r="B92" t="str">
            <v/>
          </cell>
          <cell r="C92" t="str">
            <v/>
          </cell>
          <cell r="D92" t="str">
            <v/>
          </cell>
          <cell r="E92" t="str">
            <v/>
          </cell>
          <cell r="F92" t="str">
            <v/>
          </cell>
          <cell r="G92" t="str">
            <v/>
          </cell>
          <cell r="H92" t="str">
            <v/>
          </cell>
          <cell r="I92" t="str">
            <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18">
          <cell r="B18" t="str">
            <v>Primärenergie-Faktor Strom</v>
          </cell>
          <cell r="E18" t="str">
            <v>(Blatt Daten)</v>
          </cell>
          <cell r="F18">
            <v>2.7</v>
          </cell>
          <cell r="G18" t="str">
            <v>kWh/kWh</v>
          </cell>
        </row>
        <row r="19">
          <cell r="B19" t="str">
            <v>CO2-Emissionsfaktor (CO2-Äquivalent) Strom</v>
          </cell>
          <cell r="F19">
            <v>680</v>
          </cell>
          <cell r="G19" t="str">
            <v>g/kWh</v>
          </cell>
        </row>
        <row r="28">
          <cell r="C28" t="str">
            <v>Steigung Interpolation zwischen den Prüfpunkten</v>
          </cell>
          <cell r="D28" t="str">
            <v>a  PWP,Heiz</v>
          </cell>
          <cell r="R28" t="str">
            <v>Leistung bzw. COP</v>
          </cell>
          <cell r="S28" t="str">
            <v>PWP,Heiz(THeizlast)</v>
          </cell>
          <cell r="T28" t="str">
            <v>PWP,Heiz(TBereit)</v>
          </cell>
          <cell r="U28" t="str">
            <v>PWP,WW(THeizlast)</v>
          </cell>
          <cell r="V28" t="str">
            <v>PWP,WW(TBereit)</v>
          </cell>
          <cell r="W28" t="str">
            <v>PWP,Bereit(THeizlast)</v>
          </cell>
          <cell r="X28" t="str">
            <v>PWP,Bereit(TBereit)</v>
          </cell>
          <cell r="Y28" t="str">
            <v>COPHeiz, 0 bis tleist</v>
          </cell>
          <cell r="Z28" t="str">
            <v>COPHeiz,tleist bis tBereit</v>
          </cell>
          <cell r="AA28" t="str">
            <v>COPWW,0 bis tHeiztage</v>
          </cell>
          <cell r="AB28" t="str">
            <v>COPWW,tleist bis tHeiztage</v>
          </cell>
          <cell r="AC28" t="str">
            <v>COPBereit,0 bis tleist</v>
          </cell>
          <cell r="AD28" t="str">
            <v>COPBereit,tleist bis tHeiztage</v>
          </cell>
          <cell r="AE28" t="str">
            <v>COPWW,Sommer</v>
          </cell>
          <cell r="AF28" t="str">
            <v>COPBereit,Sommer</v>
          </cell>
        </row>
        <row r="29">
          <cell r="C29" t="str">
            <v>Achsabschnitt Interpolation zwischen den Prüfpunkten</v>
          </cell>
          <cell r="D29" t="str">
            <v>b  PWP,Heiz</v>
          </cell>
          <cell r="R29" t="str">
            <v>Außentemperatur [°C]</v>
          </cell>
          <cell r="S29" t="e">
            <v>#VALUE!</v>
          </cell>
          <cell r="T29" t="e">
            <v>#VALUE!</v>
          </cell>
          <cell r="U29" t="e">
            <v>#VALUE!</v>
          </cell>
          <cell r="V29" t="e">
            <v>#VALUE!</v>
          </cell>
          <cell r="W29" t="e">
            <v>#VALUE!</v>
          </cell>
          <cell r="X29" t="e">
            <v>#VALUE!</v>
          </cell>
          <cell r="Y29" t="e">
            <v>#VALUE!</v>
          </cell>
          <cell r="Z29" t="e">
            <v>#VALUE!</v>
          </cell>
          <cell r="AA29" t="e">
            <v>#VALUE!</v>
          </cell>
          <cell r="AB29" t="e">
            <v>#VALUE!</v>
          </cell>
          <cell r="AC29" t="e">
            <v>#VALUE!</v>
          </cell>
          <cell r="AD29" t="e">
            <v>#VALUE!</v>
          </cell>
          <cell r="AE29">
            <v>20</v>
          </cell>
          <cell r="AF29">
            <v>20</v>
          </cell>
        </row>
        <row r="31">
          <cell r="C31" t="str">
            <v>Steigung Interpolation zwischen den Prüfpunkten</v>
          </cell>
          <cell r="D31" t="str">
            <v>a COPHeiz</v>
          </cell>
          <cell r="R31" t="str">
            <v>b1,2,3,4</v>
          </cell>
          <cell r="S31">
            <v>0</v>
          </cell>
          <cell r="T31">
            <v>0</v>
          </cell>
          <cell r="U31">
            <v>0</v>
          </cell>
          <cell r="V31">
            <v>0</v>
          </cell>
          <cell r="W31">
            <v>0</v>
          </cell>
          <cell r="X31">
            <v>0</v>
          </cell>
          <cell r="Y31">
            <v>0</v>
          </cell>
          <cell r="Z31">
            <v>0</v>
          </cell>
          <cell r="AA31">
            <v>0</v>
          </cell>
          <cell r="AB31">
            <v>0</v>
          </cell>
          <cell r="AC31">
            <v>0</v>
          </cell>
          <cell r="AD31">
            <v>0</v>
          </cell>
          <cell r="AE31">
            <v>0</v>
          </cell>
          <cell r="AF31">
            <v>0</v>
          </cell>
        </row>
        <row r="32">
          <cell r="C32" t="str">
            <v>Achsabschnitt Interpolation zwischen den Prüfpunkten</v>
          </cell>
          <cell r="D32" t="str">
            <v>b COPHeiz</v>
          </cell>
          <cell r="R32" t="str">
            <v>a1</v>
          </cell>
          <cell r="S32">
            <v>0</v>
          </cell>
          <cell r="T32">
            <v>0</v>
          </cell>
          <cell r="U32">
            <v>0</v>
          </cell>
          <cell r="V32">
            <v>0</v>
          </cell>
          <cell r="W32">
            <v>0</v>
          </cell>
          <cell r="X32">
            <v>0</v>
          </cell>
          <cell r="Y32">
            <v>0</v>
          </cell>
          <cell r="Z32">
            <v>0</v>
          </cell>
          <cell r="AA32">
            <v>0</v>
          </cell>
          <cell r="AB32">
            <v>0</v>
          </cell>
          <cell r="AC32">
            <v>0</v>
          </cell>
          <cell r="AD32">
            <v>0</v>
          </cell>
          <cell r="AE32">
            <v>0</v>
          </cell>
          <cell r="AF32">
            <v>0</v>
          </cell>
        </row>
        <row r="33">
          <cell r="C33" t="str">
            <v>Exergetischer Gütegrad</v>
          </cell>
          <cell r="D33" t="str">
            <v>hex</v>
          </cell>
          <cell r="E33" t="e">
            <v>#VALUE!</v>
          </cell>
          <cell r="F33" t="e">
            <v>#VALUE!</v>
          </cell>
          <cell r="G33" t="e">
            <v>#VALUE!</v>
          </cell>
          <cell r="H33" t="e">
            <v>#VALUE!</v>
          </cell>
          <cell r="R33" t="str">
            <v>b1</v>
          </cell>
          <cell r="S33">
            <v>0</v>
          </cell>
          <cell r="T33">
            <v>0</v>
          </cell>
          <cell r="U33">
            <v>0</v>
          </cell>
          <cell r="V33">
            <v>0</v>
          </cell>
          <cell r="W33">
            <v>0</v>
          </cell>
          <cell r="X33">
            <v>0</v>
          </cell>
          <cell r="Y33">
            <v>0</v>
          </cell>
          <cell r="Z33">
            <v>0</v>
          </cell>
          <cell r="AA33">
            <v>0</v>
          </cell>
          <cell r="AB33">
            <v>0</v>
          </cell>
          <cell r="AC33">
            <v>0</v>
          </cell>
          <cell r="AD33">
            <v>0</v>
          </cell>
          <cell r="AE33">
            <v>0</v>
          </cell>
          <cell r="AF33">
            <v>0</v>
          </cell>
        </row>
        <row r="38">
          <cell r="B38" t="str">
            <v>Messwerte thermische Leistung Wärmepumpe Warmwasser</v>
          </cell>
          <cell r="D38" t="str">
            <v xml:space="preserve"> PWP,WW</v>
          </cell>
          <cell r="E38" t="e">
            <v>#N/A</v>
          </cell>
          <cell r="F38" t="e">
            <v>#N/A</v>
          </cell>
          <cell r="G38" t="e">
            <v>#N/A</v>
          </cell>
          <cell r="H38" t="e">
            <v>#N/A</v>
          </cell>
          <cell r="R38" t="str">
            <v>a3</v>
          </cell>
          <cell r="S38">
            <v>0</v>
          </cell>
          <cell r="T38">
            <v>0</v>
          </cell>
          <cell r="U38">
            <v>0</v>
          </cell>
          <cell r="V38">
            <v>0</v>
          </cell>
          <cell r="W38">
            <v>0</v>
          </cell>
          <cell r="X38">
            <v>0</v>
          </cell>
          <cell r="Y38">
            <v>0</v>
          </cell>
          <cell r="Z38">
            <v>0</v>
          </cell>
          <cell r="AA38">
            <v>0</v>
          </cell>
          <cell r="AB38">
            <v>0</v>
          </cell>
          <cell r="AC38">
            <v>0</v>
          </cell>
          <cell r="AD38">
            <v>0</v>
          </cell>
          <cell r="AE38">
            <v>0</v>
          </cell>
          <cell r="AF38">
            <v>0</v>
          </cell>
        </row>
        <row r="41">
          <cell r="C41" t="str">
            <v>Steigung Interpolation zwischen den Prüfpunkten</v>
          </cell>
          <cell r="D41" t="str">
            <v>a  PWP,WW</v>
          </cell>
          <cell r="R41" t="str">
            <v>T2</v>
          </cell>
          <cell r="S41" t="str">
            <v/>
          </cell>
          <cell r="T41" t="str">
            <v/>
          </cell>
          <cell r="U41" t="str">
            <v/>
          </cell>
          <cell r="V41" t="str">
            <v/>
          </cell>
          <cell r="W41" t="str">
            <v/>
          </cell>
          <cell r="X41" t="str">
            <v/>
          </cell>
          <cell r="Y41" t="str">
            <v/>
          </cell>
          <cell r="Z41" t="str">
            <v/>
          </cell>
          <cell r="AA41" t="str">
            <v/>
          </cell>
          <cell r="AB41" t="str">
            <v/>
          </cell>
          <cell r="AC41" t="str">
            <v/>
          </cell>
          <cell r="AD41" t="str">
            <v/>
          </cell>
          <cell r="AE41" t="str">
            <v/>
          </cell>
          <cell r="AF41" t="str">
            <v/>
          </cell>
        </row>
        <row r="42">
          <cell r="C42" t="str">
            <v>Achsabschnitt Interpolation zwischen den Prüfpunkten</v>
          </cell>
          <cell r="D42" t="str">
            <v>b  PWP,WW</v>
          </cell>
          <cell r="R42" t="str">
            <v>T3</v>
          </cell>
          <cell r="S42" t="str">
            <v/>
          </cell>
          <cell r="T42" t="str">
            <v/>
          </cell>
          <cell r="U42" t="str">
            <v/>
          </cell>
          <cell r="V42" t="str">
            <v/>
          </cell>
          <cell r="W42" t="str">
            <v/>
          </cell>
          <cell r="X42" t="str">
            <v/>
          </cell>
          <cell r="Y42" t="str">
            <v/>
          </cell>
          <cell r="Z42" t="str">
            <v/>
          </cell>
          <cell r="AA42" t="str">
            <v/>
          </cell>
          <cell r="AB42" t="str">
            <v/>
          </cell>
          <cell r="AC42" t="str">
            <v/>
          </cell>
          <cell r="AD42" t="str">
            <v/>
          </cell>
          <cell r="AE42" t="str">
            <v/>
          </cell>
          <cell r="AF42" t="str">
            <v/>
          </cell>
        </row>
        <row r="43">
          <cell r="B43" t="str">
            <v>Arbeitszahl Warmwasser</v>
          </cell>
          <cell r="D43" t="str">
            <v xml:space="preserve"> COPWW</v>
          </cell>
          <cell r="E43" t="e">
            <v>#N/A</v>
          </cell>
          <cell r="F43" t="e">
            <v>#N/A</v>
          </cell>
          <cell r="G43" t="e">
            <v>#N/A</v>
          </cell>
          <cell r="H43" t="e">
            <v>#N/A</v>
          </cell>
          <cell r="R43" t="str">
            <v>T4</v>
          </cell>
          <cell r="S43" t="str">
            <v/>
          </cell>
          <cell r="T43" t="str">
            <v/>
          </cell>
          <cell r="U43" t="str">
            <v/>
          </cell>
          <cell r="V43" t="str">
            <v/>
          </cell>
          <cell r="W43" t="str">
            <v/>
          </cell>
          <cell r="X43" t="str">
            <v/>
          </cell>
          <cell r="Y43" t="str">
            <v/>
          </cell>
          <cell r="Z43" t="str">
            <v/>
          </cell>
          <cell r="AA43" t="str">
            <v/>
          </cell>
          <cell r="AB43" t="str">
            <v/>
          </cell>
          <cell r="AC43" t="str">
            <v/>
          </cell>
          <cell r="AD43" t="str">
            <v/>
          </cell>
          <cell r="AE43" t="str">
            <v/>
          </cell>
          <cell r="AF43" t="str">
            <v/>
          </cell>
        </row>
        <row r="46">
          <cell r="C46" t="str">
            <v>Steigung Interpolation zwischen den Prüfpunkten</v>
          </cell>
          <cell r="D46" t="str">
            <v>a COPWW</v>
          </cell>
          <cell r="R46" t="str">
            <v>P bzw. COP Punkt 3</v>
          </cell>
          <cell r="S46" t="e">
            <v>#N/A</v>
          </cell>
          <cell r="T46" t="e">
            <v>#N/A</v>
          </cell>
          <cell r="U46" t="e">
            <v>#N/A</v>
          </cell>
          <cell r="V46" t="e">
            <v>#N/A</v>
          </cell>
          <cell r="W46" t="e">
            <v>#N/A</v>
          </cell>
          <cell r="X46" t="e">
            <v>#N/A</v>
          </cell>
          <cell r="Y46" t="e">
            <v>#N/A</v>
          </cell>
          <cell r="Z46" t="e">
            <v>#N/A</v>
          </cell>
          <cell r="AA46" t="e">
            <v>#N/A</v>
          </cell>
          <cell r="AB46" t="e">
            <v>#N/A</v>
          </cell>
          <cell r="AC46" t="e">
            <v>#N/A</v>
          </cell>
          <cell r="AD46" t="e">
            <v>#N/A</v>
          </cell>
          <cell r="AE46" t="e">
            <v>#N/A</v>
          </cell>
          <cell r="AF46" t="e">
            <v>#N/A</v>
          </cell>
        </row>
        <row r="47">
          <cell r="C47" t="str">
            <v>Achsabschnitt Interpolation zwischen den Prüfpunkten</v>
          </cell>
          <cell r="D47" t="str">
            <v>b COPWW</v>
          </cell>
          <cell r="R47" t="str">
            <v>P bzw. COP Punkt 4</v>
          </cell>
          <cell r="S47" t="e">
            <v>#N/A</v>
          </cell>
          <cell r="T47" t="e">
            <v>#N/A</v>
          </cell>
          <cell r="U47" t="e">
            <v>#N/A</v>
          </cell>
          <cell r="V47" t="e">
            <v>#N/A</v>
          </cell>
          <cell r="W47" t="e">
            <v>#N/A</v>
          </cell>
          <cell r="X47" t="e">
            <v>#N/A</v>
          </cell>
          <cell r="Y47" t="e">
            <v>#N/A</v>
          </cell>
          <cell r="Z47" t="e">
            <v>#N/A</v>
          </cell>
          <cell r="AA47" t="e">
            <v>#N/A</v>
          </cell>
          <cell r="AB47" t="e">
            <v>#N/A</v>
          </cell>
          <cell r="AC47" t="e">
            <v>#N/A</v>
          </cell>
          <cell r="AD47" t="e">
            <v>#N/A</v>
          </cell>
          <cell r="AE47" t="e">
            <v>#N/A</v>
          </cell>
          <cell r="AF47" t="e">
            <v>#N/A</v>
          </cell>
        </row>
        <row r="48">
          <cell r="C48" t="str">
            <v>Exergetischer Gütegrad</v>
          </cell>
          <cell r="D48" t="str">
            <v>hex</v>
          </cell>
          <cell r="E48" t="e">
            <v>#N/A</v>
          </cell>
          <cell r="F48" t="e">
            <v>#N/A</v>
          </cell>
          <cell r="G48" t="e">
            <v>#N/A</v>
          </cell>
          <cell r="H48" t="e">
            <v>#N/A</v>
          </cell>
          <cell r="R48" t="str">
            <v>Tamb&lt;T1</v>
          </cell>
          <cell r="S48" t="e">
            <v>#VALUE!</v>
          </cell>
          <cell r="T48" t="e">
            <v>#VALUE!</v>
          </cell>
          <cell r="U48" t="e">
            <v>#VALUE!</v>
          </cell>
          <cell r="V48" t="e">
            <v>#VALUE!</v>
          </cell>
          <cell r="W48" t="e">
            <v>#VALUE!</v>
          </cell>
          <cell r="X48" t="e">
            <v>#VALUE!</v>
          </cell>
          <cell r="Y48" t="e">
            <v>#VALUE!</v>
          </cell>
          <cell r="Z48" t="e">
            <v>#VALUE!</v>
          </cell>
          <cell r="AA48" t="e">
            <v>#VALUE!</v>
          </cell>
          <cell r="AB48" t="e">
            <v>#VALUE!</v>
          </cell>
          <cell r="AC48" t="e">
            <v>#VALUE!</v>
          </cell>
          <cell r="AD48" t="e">
            <v>#VALUE!</v>
          </cell>
          <cell r="AE48">
            <v>0</v>
          </cell>
          <cell r="AF48">
            <v>0</v>
          </cell>
        </row>
        <row r="51">
          <cell r="B51" t="str">
            <v>Default-Werte, falls keine Messwerte (aus WW übernommen )</v>
          </cell>
          <cell r="D51" t="str">
            <v xml:space="preserve"> Pwp,Bereit</v>
          </cell>
          <cell r="E51" t="e">
            <v>#N/A</v>
          </cell>
          <cell r="F51" t="e">
            <v>#N/A</v>
          </cell>
          <cell r="G51" t="e">
            <v>#N/A</v>
          </cell>
          <cell r="H51" t="e">
            <v>#N/A</v>
          </cell>
          <cell r="I51" t="str">
            <v>kW</v>
          </cell>
          <cell r="R51" t="str">
            <v>T3&lt;=Tamb&lt;T4</v>
          </cell>
          <cell r="S51" t="e">
            <v>#VALUE!</v>
          </cell>
          <cell r="T51" t="e">
            <v>#VALUE!</v>
          </cell>
          <cell r="U51" t="e">
            <v>#VALUE!</v>
          </cell>
          <cell r="V51" t="e">
            <v>#VALUE!</v>
          </cell>
          <cell r="W51" t="e">
            <v>#VALUE!</v>
          </cell>
          <cell r="X51" t="e">
            <v>#VALUE!</v>
          </cell>
          <cell r="Y51" t="e">
            <v>#VALUE!</v>
          </cell>
          <cell r="Z51" t="e">
            <v>#VALUE!</v>
          </cell>
          <cell r="AA51" t="e">
            <v>#VALUE!</v>
          </cell>
          <cell r="AB51" t="e">
            <v>#VALUE!</v>
          </cell>
          <cell r="AC51" t="e">
            <v>#VALUE!</v>
          </cell>
          <cell r="AD51" t="e">
            <v>#VALUE!</v>
          </cell>
          <cell r="AE51">
            <v>0</v>
          </cell>
          <cell r="AF51">
            <v>0</v>
          </cell>
        </row>
        <row r="53">
          <cell r="C53" t="str">
            <v>Steigung Interpolation zwischen den Prüfpunkten</v>
          </cell>
          <cell r="D53" t="str">
            <v>a  PWP,Bereit</v>
          </cell>
          <cell r="R53" t="str">
            <v>P bzw. COP interpol.</v>
          </cell>
          <cell r="S53" t="e">
            <v>#VALUE!</v>
          </cell>
          <cell r="T53" t="e">
            <v>#VALUE!</v>
          </cell>
          <cell r="U53" t="e">
            <v>#VALUE!</v>
          </cell>
          <cell r="V53" t="e">
            <v>#VALUE!</v>
          </cell>
          <cell r="W53" t="e">
            <v>#VALUE!</v>
          </cell>
          <cell r="X53" t="e">
            <v>#VALUE!</v>
          </cell>
          <cell r="Y53" t="e">
            <v>#VALUE!</v>
          </cell>
          <cell r="Z53" t="e">
            <v>#VALUE!</v>
          </cell>
          <cell r="AA53" t="e">
            <v>#VALUE!</v>
          </cell>
          <cell r="AB53" t="e">
            <v>#VALUE!</v>
          </cell>
          <cell r="AC53" t="e">
            <v>#VALUE!</v>
          </cell>
          <cell r="AD53" t="e">
            <v>#VALUE!</v>
          </cell>
          <cell r="AE53">
            <v>0</v>
          </cell>
          <cell r="AF53">
            <v>0</v>
          </cell>
        </row>
        <row r="54">
          <cell r="C54" t="str">
            <v>Achsabschnitt Interpolation zwischen den Prüfpunkten</v>
          </cell>
          <cell r="D54" t="str">
            <v>b  PWP,Bereit</v>
          </cell>
        </row>
        <row r="55">
          <cell r="B55" t="str">
            <v>Default-Werte, falls keine Messwerte (aus WW übernommen )</v>
          </cell>
          <cell r="D55" t="str">
            <v xml:space="preserve"> COPBereit</v>
          </cell>
          <cell r="E55" t="e">
            <v>#N/A</v>
          </cell>
          <cell r="F55" t="e">
            <v>#N/A</v>
          </cell>
          <cell r="G55" t="e">
            <v>#N/A</v>
          </cell>
          <cell r="H55" t="e">
            <v>#N/A</v>
          </cell>
        </row>
        <row r="57">
          <cell r="C57" t="str">
            <v>Steigung Interpolation zwischen den Prüfpunkten</v>
          </cell>
          <cell r="D57" t="str">
            <v>a COPBereit</v>
          </cell>
        </row>
        <row r="58">
          <cell r="C58" t="str">
            <v>Achsabschnitt Interpolation zwischen den Prüfpunkten</v>
          </cell>
          <cell r="D58" t="str">
            <v>b COPBereit</v>
          </cell>
        </row>
        <row r="59">
          <cell r="B59" t="str">
            <v>Mittlere elektrische Leistungsaufnahme im Bereitschaftsbetrieb</v>
          </cell>
          <cell r="D59" t="str">
            <v>Pel,mittel,Bereit</v>
          </cell>
          <cell r="E59" t="e">
            <v>#VALUE!</v>
          </cell>
          <cell r="F59" t="e">
            <v>#VALUE!</v>
          </cell>
          <cell r="G59" t="e">
            <v>#VALUE!</v>
          </cell>
          <cell r="H59" t="e">
            <v>#VALUE!</v>
          </cell>
          <cell r="I59" t="str">
            <v>W</v>
          </cell>
        </row>
        <row r="60">
          <cell r="B60" t="str">
            <v>Regression aus Messdaten</v>
          </cell>
        </row>
        <row r="61">
          <cell r="B61" t="str">
            <v>Regression thermische Leistung Wärmepumpe Heizung</v>
          </cell>
          <cell r="D61" t="str">
            <v xml:space="preserve"> PWP,Heiz</v>
          </cell>
          <cell r="E61" t="str">
            <v>(Prüfstandsmessung)</v>
          </cell>
          <cell r="G61" t="str">
            <v xml:space="preserve"> * Tamb + </v>
          </cell>
        </row>
        <row r="62">
          <cell r="B62" t="str">
            <v>Regression thermische Leistung Wärmepumpe Warmwasser</v>
          </cell>
          <cell r="D62" t="str">
            <v xml:space="preserve"> PWP,WW</v>
          </cell>
          <cell r="E62" t="str">
            <v>(Prüfstandsmessung)</v>
          </cell>
          <cell r="G62" t="str">
            <v xml:space="preserve"> * Tamb + </v>
          </cell>
        </row>
        <row r="63">
          <cell r="B63" t="str">
            <v>Regression thermische Leistung Wärmepumpe Bereitschaft</v>
          </cell>
          <cell r="D63" t="str">
            <v xml:space="preserve"> Pwp,Bereit</v>
          </cell>
          <cell r="E63" t="str">
            <v>(Prüfstandsmessung)</v>
          </cell>
          <cell r="G63" t="str">
            <v xml:space="preserve"> * Tamb + </v>
          </cell>
        </row>
        <row r="64">
          <cell r="B64" t="str">
            <v>Regression Arbeitszahl Heizung</v>
          </cell>
          <cell r="D64" t="str">
            <v xml:space="preserve"> COPHeiz</v>
          </cell>
          <cell r="E64" t="str">
            <v>(Prüfstandsmessung)</v>
          </cell>
          <cell r="G64" t="str">
            <v xml:space="preserve"> * Tamb + </v>
          </cell>
        </row>
        <row r="65">
          <cell r="B65" t="str">
            <v>Regression Arbeitszahl  Warmwasser</v>
          </cell>
          <cell r="D65" t="str">
            <v xml:space="preserve"> COPWW</v>
          </cell>
          <cell r="E65" t="str">
            <v>(Prüfstandsmessung)</v>
          </cell>
          <cell r="G65" t="str">
            <v xml:space="preserve"> * Tamb + </v>
          </cell>
        </row>
        <row r="66">
          <cell r="B66" t="str">
            <v>Regression Arbeitszahl  Bereitschaft</v>
          </cell>
          <cell r="D66" t="str">
            <v xml:space="preserve"> COPBereit</v>
          </cell>
          <cell r="E66" t="str">
            <v>(Prüfstandsmessung)</v>
          </cell>
          <cell r="G66" t="str">
            <v xml:space="preserve"> * Tamb + </v>
          </cell>
        </row>
        <row r="68">
          <cell r="B68" t="str">
            <v>TWW-Zapfanteile nach IEA-SHC Task 26</v>
          </cell>
          <cell r="D68" t="str">
            <v>Kategorie</v>
          </cell>
          <cell r="E68" t="str">
            <v>kleine Zapfungen</v>
          </cell>
          <cell r="F68" t="str">
            <v>mittlere Zapfungen</v>
          </cell>
          <cell r="G68" t="str">
            <v>Duschbad</v>
          </cell>
          <cell r="H68" t="str">
            <v>Badewanne</v>
          </cell>
        </row>
        <row r="69">
          <cell r="D69" t="str">
            <v>Anteil der gezapften Wärmemenge</v>
          </cell>
          <cell r="E69">
            <v>0.14238701530120801</v>
          </cell>
          <cell r="F69">
            <v>0.357031064596526</v>
          </cell>
          <cell r="G69">
            <v>0.39665148250441501</v>
          </cell>
          <cell r="H69">
            <v>0.103930437597852</v>
          </cell>
        </row>
        <row r="70">
          <cell r="B70" t="str">
            <v>Wichtungsfaktor COPSpeichernachladung</v>
          </cell>
          <cell r="D70" t="str">
            <v>fSpeichernachladung</v>
          </cell>
          <cell r="F70">
            <v>0.63163524073253896</v>
          </cell>
        </row>
        <row r="83">
          <cell r="B83" t="str">
            <v>Mittlere Arbeitszahl WP Heizung 0 bis tleist</v>
          </cell>
          <cell r="D83" t="str">
            <v>COPHeiz, 0 bis tleist</v>
          </cell>
          <cell r="F83" t="e">
            <v>#VALUE!</v>
          </cell>
          <cell r="K83" t="e">
            <v>#VALUE!</v>
          </cell>
        </row>
        <row r="84">
          <cell r="B84" t="str">
            <v>Wärmelieferung WP Heizung  0 bis tleist</v>
          </cell>
          <cell r="D84" t="str">
            <v>QWP,Heiz, 0 bis tleist</v>
          </cell>
          <cell r="F84" t="e">
            <v>#VALUE!</v>
          </cell>
          <cell r="G84" t="str">
            <v>kWh/a</v>
          </cell>
          <cell r="K84" t="e">
            <v>#VALUE!</v>
          </cell>
          <cell r="L84" t="str">
            <v>kWh/a</v>
          </cell>
        </row>
        <row r="85">
          <cell r="B85" t="str">
            <v>Mittlere Arbeitszahl WP Heizung tleist bis tBereit</v>
          </cell>
          <cell r="D85" t="str">
            <v>COPHeiz,tleist bis tBereit</v>
          </cell>
          <cell r="F85" t="e">
            <v>#VALUE!</v>
          </cell>
          <cell r="K85" t="e">
            <v>#VALUE!</v>
          </cell>
        </row>
        <row r="86">
          <cell r="B86" t="str">
            <v>Wärmelieferung WP Heizung  tleist bis tBereit</v>
          </cell>
          <cell r="D86" t="str">
            <v>QWP,Heiz, tleist bis tBereit</v>
          </cell>
          <cell r="F86" t="e">
            <v>#VALUE!</v>
          </cell>
          <cell r="G86" t="str">
            <v>kWh/a</v>
          </cell>
          <cell r="K86" t="e">
            <v>#VALUE!</v>
          </cell>
          <cell r="L86" t="str">
            <v>kWh/a</v>
          </cell>
        </row>
        <row r="87">
          <cell r="B87" t="str">
            <v xml:space="preserve">Mittlere Arbeitszahl WP Heizung </v>
          </cell>
          <cell r="F87" t="e">
            <v>#VALUE!</v>
          </cell>
          <cell r="K87" t="e">
            <v>#VALUE!</v>
          </cell>
        </row>
        <row r="88">
          <cell r="B88" t="str">
            <v>Mittlere Arbeitszahl WP Warmwasser 0 bis tHeiztage</v>
          </cell>
          <cell r="D88" t="str">
            <v>COPWW,0 bis tHeiztage</v>
          </cell>
          <cell r="F88" t="e">
            <v>#VALUE!</v>
          </cell>
          <cell r="K88" t="e">
            <v>#VALUE!</v>
          </cell>
        </row>
        <row r="89">
          <cell r="B89" t="str">
            <v>Wärmelieferung WP Warmwasser 0 bis tleist</v>
          </cell>
          <cell r="D89" t="str">
            <v>QWP,WW, 0 bis tHeiztage</v>
          </cell>
          <cell r="F89" t="e">
            <v>#VALUE!</v>
          </cell>
          <cell r="G89" t="str">
            <v>kWh/a</v>
          </cell>
          <cell r="K89" t="e">
            <v>#VALUE!</v>
          </cell>
          <cell r="L89" t="str">
            <v>kWh/a</v>
          </cell>
        </row>
        <row r="90">
          <cell r="B90" t="str">
            <v>Mittlere Arbeitszahl WP Warmwasser tleist bis tHeiztage</v>
          </cell>
          <cell r="D90" t="str">
            <v>COPWW,tleist bis tHeiztage</v>
          </cell>
          <cell r="F90" t="e">
            <v>#VALUE!</v>
          </cell>
          <cell r="K90" t="e">
            <v>#VALUE!</v>
          </cell>
        </row>
        <row r="91">
          <cell r="B91" t="str">
            <v>Wärmelieferung WP Warmwasser tleist bis tHeiztage</v>
          </cell>
          <cell r="D91" t="str">
            <v>QWP,WW, tleist bis tHeiztage</v>
          </cell>
          <cell r="F91" t="e">
            <v>#VALUE!</v>
          </cell>
          <cell r="G91" t="str">
            <v>kWh/a</v>
          </cell>
          <cell r="K91" t="e">
            <v>#VALUE!</v>
          </cell>
          <cell r="L91" t="str">
            <v>kWh/a</v>
          </cell>
        </row>
        <row r="92">
          <cell r="B92" t="str">
            <v>Mittlere Arbeitszahl WP Warmwasser Winter</v>
          </cell>
          <cell r="F92" t="e">
            <v>#VALUE!</v>
          </cell>
          <cell r="K92" t="e">
            <v>#VALUE!</v>
          </cell>
        </row>
        <row r="93">
          <cell r="B93" t="str">
            <v>Mittlere Arbeitszahl WP Bereitschaft 0 bis tHeiztage</v>
          </cell>
          <cell r="D93" t="str">
            <v>COPBereit,0 bis tleist</v>
          </cell>
          <cell r="F93" t="e">
            <v>#VALUE!</v>
          </cell>
          <cell r="K93" t="e">
            <v>#VALUE!</v>
          </cell>
        </row>
        <row r="94">
          <cell r="B94" t="str">
            <v>Wärmelieferung WP Bereitschaft 0 bis tleist</v>
          </cell>
          <cell r="D94" t="str">
            <v>QWP,Bereit, 0 bis tleist</v>
          </cell>
          <cell r="F94" t="e">
            <v>#VALUE!</v>
          </cell>
          <cell r="G94" t="str">
            <v>kWh/a</v>
          </cell>
          <cell r="K94" t="e">
            <v>#VALUE!</v>
          </cell>
          <cell r="L94" t="str">
            <v>kWh/a</v>
          </cell>
        </row>
        <row r="95">
          <cell r="B95" t="str">
            <v>Mittlere Arbeitszahl WP Bereitschaft tleist bis tHeiztage</v>
          </cell>
          <cell r="D95" t="str">
            <v>COPBereit,tleist bis tHeiztage</v>
          </cell>
          <cell r="F95" t="e">
            <v>#VALUE!</v>
          </cell>
          <cell r="K95" t="e">
            <v>#VALUE!</v>
          </cell>
        </row>
        <row r="96">
          <cell r="B96" t="str">
            <v>Wärmelieferung WP Bereit tleist bis tHeiztage</v>
          </cell>
          <cell r="D96" t="str">
            <v>QWP,Bereit, tleist bis tHeiztage</v>
          </cell>
          <cell r="F96" t="e">
            <v>#VALUE!</v>
          </cell>
          <cell r="G96" t="str">
            <v>kWh/a</v>
          </cell>
          <cell r="K96" t="e">
            <v>#VALUE!</v>
          </cell>
          <cell r="L96" t="str">
            <v>kWh/a</v>
          </cell>
        </row>
        <row r="97">
          <cell r="B97" t="str">
            <v>Mittlere Arbeitszahl WP Bereitschaft Winter</v>
          </cell>
          <cell r="D97" t="str">
            <v>COPBereit,Winter</v>
          </cell>
          <cell r="F97" t="e">
            <v>#VALUE!</v>
          </cell>
          <cell r="K97" t="e">
            <v>#VALUE!</v>
          </cell>
        </row>
        <row r="98">
          <cell r="B98" t="str">
            <v xml:space="preserve">Mittlere Arbeitszahl WP Bereitschaft Sommer </v>
          </cell>
          <cell r="D98" t="str">
            <v>COPBereit,Sommer</v>
          </cell>
          <cell r="F98">
            <v>0</v>
          </cell>
        </row>
        <row r="99">
          <cell r="B99" t="str">
            <v>Mittlere Arbeitszahl WP Warmwasser Sommer</v>
          </cell>
          <cell r="D99" t="str">
            <v>COPWW,Sommer</v>
          </cell>
          <cell r="F99">
            <v>0</v>
          </cell>
        </row>
        <row r="100">
          <cell r="B100" t="str">
            <v>Mittlere Arbeitszahl WP Warmwasser</v>
          </cell>
          <cell r="D100" t="str">
            <v>COPWW</v>
          </cell>
          <cell r="F100" t="e">
            <v>#VALUE!</v>
          </cell>
          <cell r="K100" t="e">
            <v>#VALUE!</v>
          </cell>
        </row>
        <row r="101">
          <cell r="B101" t="str">
            <v>Thermische Leistung Bereitschaftsbetrieb</v>
          </cell>
          <cell r="D101" t="str">
            <v>PBereit</v>
          </cell>
          <cell r="F101" t="e">
            <v>#VALUE!</v>
          </cell>
          <cell r="G101" t="str">
            <v>kW</v>
          </cell>
          <cell r="K101" t="e">
            <v>#VALUE!</v>
          </cell>
          <cell r="L101" t="str">
            <v>kW</v>
          </cell>
        </row>
        <row r="102">
          <cell r="B102" t="str">
            <v>Maximale Wärmeleistung der Wärmepumpe bei tleist</v>
          </cell>
          <cell r="D102" t="str">
            <v>Pleist</v>
          </cell>
          <cell r="F102" t="e">
            <v>#VALUE!</v>
          </cell>
          <cell r="G102" t="str">
            <v>kW</v>
          </cell>
          <cell r="K102" t="e">
            <v>#VALUE!</v>
          </cell>
          <cell r="L102" t="str">
            <v>kW</v>
          </cell>
        </row>
        <row r="103">
          <cell r="B103" t="str">
            <v>Heizlast</v>
          </cell>
          <cell r="D103" t="str">
            <v>PH</v>
          </cell>
          <cell r="F103">
            <v>1.8542956931697205</v>
          </cell>
          <cell r="G103" t="str">
            <v>kW</v>
          </cell>
          <cell r="K103">
            <v>1.8542956931697205</v>
          </cell>
          <cell r="L103" t="str">
            <v>kW</v>
          </cell>
        </row>
        <row r="104">
          <cell r="B104" t="str">
            <v>Zahl der Heiztage</v>
          </cell>
          <cell r="D104" t="str">
            <v>tHeiztage</v>
          </cell>
          <cell r="F104">
            <v>0</v>
          </cell>
          <cell r="G104" t="str">
            <v>d</v>
          </cell>
          <cell r="K104">
            <v>0</v>
          </cell>
          <cell r="L104" t="str">
            <v>d</v>
          </cell>
        </row>
        <row r="105">
          <cell r="B105" t="str">
            <v>Zahl der Heiztage bei nutzbarer Wärme Bereitschaftsbetrieb</v>
          </cell>
          <cell r="D105" t="str">
            <v>tBereit</v>
          </cell>
          <cell r="F105" t="e">
            <v>#VALUE!</v>
          </cell>
          <cell r="G105" t="str">
            <v>d</v>
          </cell>
          <cell r="K105" t="e">
            <v>#VALUE!</v>
          </cell>
          <cell r="L105" t="str">
            <v>d</v>
          </cell>
        </row>
        <row r="106">
          <cell r="B106" t="str">
            <v>Zahl der Tage am Schnittpunkt WW-Leist. und Bedarf</v>
          </cell>
          <cell r="D106" t="str">
            <v>tleist</v>
          </cell>
          <cell r="F106" t="e">
            <v>#VALUE!</v>
          </cell>
          <cell r="G106" t="str">
            <v>d</v>
          </cell>
          <cell r="K106" t="e">
            <v>#VALUE!</v>
          </cell>
          <cell r="L106" t="str">
            <v>d</v>
          </cell>
        </row>
        <row r="108">
          <cell r="B108" t="str">
            <v>Regressionskonstanten Dauerlinie Außenlufttemperatur</v>
          </cell>
          <cell r="D108" t="str">
            <v>a =</v>
          </cell>
          <cell r="F108">
            <v>0.34245861</v>
          </cell>
        </row>
        <row r="109">
          <cell r="D109" t="str">
            <v>b =</v>
          </cell>
          <cell r="F109">
            <v>-4.9486E-5</v>
          </cell>
        </row>
        <row r="110">
          <cell r="D110" t="str">
            <v>c =</v>
          </cell>
          <cell r="F110" t="e">
            <v>#VALUE!</v>
          </cell>
        </row>
        <row r="111">
          <cell r="B111" t="str">
            <v>Zus. Außenluftbeim-EWÜ-Temp. bzw. Außenlufttemperatur</v>
          </cell>
          <cell r="D111" t="str">
            <v>TEWÜ,zus bzw. Tamb</v>
          </cell>
          <cell r="F111">
            <v>20</v>
          </cell>
          <cell r="G111" t="str">
            <v>°C</v>
          </cell>
          <cell r="H111">
            <v>20</v>
          </cell>
          <cell r="I111" t="str">
            <v>°C</v>
          </cell>
        </row>
        <row r="112">
          <cell r="B112" t="str">
            <v>Mitteltemperatur Sommer</v>
          </cell>
          <cell r="D112" t="str">
            <v>Tamb,Sommer</v>
          </cell>
          <cell r="F112">
            <v>20</v>
          </cell>
          <cell r="G112" t="str">
            <v>°C</v>
          </cell>
          <cell r="H112">
            <v>20</v>
          </cell>
          <cell r="I112" t="str">
            <v>°C</v>
          </cell>
        </row>
        <row r="113">
          <cell r="B113" t="str">
            <v>Zus. Außenluftbeim-EWÜ-Temp. bzw. Außenlufttemperatur</v>
          </cell>
          <cell r="D113" t="str">
            <v>TEWÜ,zus bzw. Tamb</v>
          </cell>
          <cell r="F113">
            <v>-0.61833333333333318</v>
          </cell>
          <cell r="G113" t="str">
            <v>°C</v>
          </cell>
          <cell r="H113">
            <v>-0.61833333333333318</v>
          </cell>
          <cell r="I113" t="str">
            <v>°C</v>
          </cell>
        </row>
        <row r="114">
          <cell r="B114" t="str">
            <v>Mitteltemperatur Kernwinter</v>
          </cell>
          <cell r="D114" t="str">
            <v>Tamb,mittel</v>
          </cell>
          <cell r="F114" t="e">
            <v>#VALUE!</v>
          </cell>
          <cell r="G114" t="str">
            <v>°C</v>
          </cell>
          <cell r="H114">
            <v>-0.61833333333333318</v>
          </cell>
          <cell r="I114" t="str">
            <v>°C</v>
          </cell>
        </row>
        <row r="115">
          <cell r="B115" t="str">
            <v>Zus. Außenluftbeim-EWÜ-Temp. bzw. Außenlufttemperatur</v>
          </cell>
          <cell r="D115" t="str">
            <v>TEWÜ,zus bzw. Tamb</v>
          </cell>
          <cell r="F115" t="e">
            <v>#VALUE!</v>
          </cell>
          <cell r="G115" t="str">
            <v>°C</v>
          </cell>
          <cell r="H115" t="e">
            <v>#VALUE!</v>
          </cell>
          <cell r="I115" t="str">
            <v>°C</v>
          </cell>
        </row>
        <row r="116">
          <cell r="B116" t="str">
            <v>Außenlufttemperatur bei tBereit</v>
          </cell>
          <cell r="D116" t="str">
            <v>TBereit</v>
          </cell>
          <cell r="F116" t="e">
            <v>#VALUE!</v>
          </cell>
          <cell r="G116" t="str">
            <v>°C</v>
          </cell>
          <cell r="H116" t="e">
            <v>#VALUE!</v>
          </cell>
          <cell r="I116" t="str">
            <v>°C</v>
          </cell>
        </row>
        <row r="117">
          <cell r="B117" t="str">
            <v>Zus. Außenluftbeim-EWÜ-Temp. bzw. Außenlufttemperatur</v>
          </cell>
          <cell r="D117" t="str">
            <v>TEWÜ,zus bzw. Tamb</v>
          </cell>
          <cell r="F117">
            <v>-11.3257003969418</v>
          </cell>
          <cell r="G117" t="str">
            <v>°C</v>
          </cell>
          <cell r="H117">
            <v>-11.3257003969418</v>
          </cell>
          <cell r="I117" t="str">
            <v>°C</v>
          </cell>
        </row>
        <row r="118">
          <cell r="B118" t="str">
            <v>Außenlufttemperatur nach Außenluft-EWÜ im Heizlastfall</v>
          </cell>
          <cell r="D118" t="str">
            <v>THeizlast</v>
          </cell>
          <cell r="F118" t="e">
            <v>#VALUE!</v>
          </cell>
          <cell r="G118" t="str">
            <v>°C</v>
          </cell>
          <cell r="H118">
            <v>-11.3257003969418</v>
          </cell>
          <cell r="I118" t="str">
            <v>°C</v>
          </cell>
        </row>
        <row r="119">
          <cell r="B119" t="str">
            <v>Mittlere Außenlufttemperatur im Bereich 0 bis tleist</v>
          </cell>
          <cell r="F119" t="e">
            <v>#VALUE!</v>
          </cell>
          <cell r="G119" t="str">
            <v>°C</v>
          </cell>
          <cell r="K119" t="e">
            <v>#VALUE!</v>
          </cell>
          <cell r="L119" t="str">
            <v>°C</v>
          </cell>
        </row>
        <row r="120">
          <cell r="B120" t="str">
            <v>Mittlere Außenlufttemperatur im Bereich tleist bis tBereit</v>
          </cell>
          <cell r="F120" t="e">
            <v>#VALUE!</v>
          </cell>
          <cell r="G120" t="str">
            <v>°C</v>
          </cell>
          <cell r="K120" t="e">
            <v>#VALUE!</v>
          </cell>
          <cell r="L120" t="str">
            <v>°C</v>
          </cell>
        </row>
        <row r="121">
          <cell r="B121" t="str">
            <v>Mittlere Außenlufttemperatur im Bereich tleist bis tHeiztage</v>
          </cell>
          <cell r="F121" t="e">
            <v>#VALUE!</v>
          </cell>
          <cell r="G121" t="str">
            <v>°C</v>
          </cell>
          <cell r="K121" t="e">
            <v>#VALUE!</v>
          </cell>
          <cell r="L121" t="str">
            <v>°C</v>
          </cell>
        </row>
        <row r="122">
          <cell r="B122" t="str">
            <v>Leistung der WP Bereitschaft bei THeizlast bzw. TBereit</v>
          </cell>
          <cell r="D122" t="str">
            <v>PWP,Bereit(THeizlast bzw. TBereit)</v>
          </cell>
          <cell r="F122" t="e">
            <v>#VALUE!</v>
          </cell>
          <cell r="G122" t="str">
            <v>kW</v>
          </cell>
          <cell r="H122" t="e">
            <v>#VALUE!</v>
          </cell>
          <cell r="I122" t="str">
            <v>kW</v>
          </cell>
          <cell r="K122" t="e">
            <v>#VALUE!</v>
          </cell>
          <cell r="L122" t="str">
            <v>kW</v>
          </cell>
          <cell r="M122" t="e">
            <v>#VALUE!</v>
          </cell>
          <cell r="N122" t="str">
            <v>kW</v>
          </cell>
        </row>
        <row r="123">
          <cell r="B123" t="str">
            <v>Leistung der WP Warmwasser bei THeizlast bzw. TBereit</v>
          </cell>
          <cell r="D123" t="str">
            <v>PWP,WW(THeizlast bzw. TBereit)</v>
          </cell>
          <cell r="F123" t="e">
            <v>#VALUE!</v>
          </cell>
          <cell r="G123" t="str">
            <v>kW</v>
          </cell>
          <cell r="H123" t="e">
            <v>#VALUE!</v>
          </cell>
          <cell r="I123" t="str">
            <v>kW</v>
          </cell>
          <cell r="K123" t="e">
            <v>#VALUE!</v>
          </cell>
          <cell r="L123" t="str">
            <v>kW</v>
          </cell>
          <cell r="M123" t="e">
            <v>#VALUE!</v>
          </cell>
          <cell r="N123" t="str">
            <v>kW</v>
          </cell>
        </row>
        <row r="124">
          <cell r="B124" t="str">
            <v>Leistung der WP Heizung bei THeizlast bzw.  TBereit</v>
          </cell>
          <cell r="D124" t="str">
            <v>PWP,Heiz(THeizlast bzw. TBereit)</v>
          </cell>
          <cell r="F124" t="e">
            <v>#VALUE!</v>
          </cell>
          <cell r="G124" t="str">
            <v>kW</v>
          </cell>
          <cell r="H124" t="e">
            <v>#VALUE!</v>
          </cell>
          <cell r="I124" t="str">
            <v>kW</v>
          </cell>
          <cell r="K124" t="e">
            <v>#VALUE!</v>
          </cell>
          <cell r="L124" t="str">
            <v>kW</v>
          </cell>
          <cell r="M124" t="e">
            <v>#VALUE!</v>
          </cell>
          <cell r="N124" t="str">
            <v>kW</v>
          </cell>
        </row>
        <row r="125">
          <cell r="B125" t="str">
            <v>Laufzeit Bereitschaftsbetrieb bei THeizlast  bzw.  TBereit</v>
          </cell>
          <cell r="D125" t="str">
            <v>gBereit</v>
          </cell>
          <cell r="F125" t="e">
            <v>#VALUE!</v>
          </cell>
          <cell r="G125" t="str">
            <v>h</v>
          </cell>
          <cell r="H125" t="e">
            <v>#VALUE!</v>
          </cell>
          <cell r="I125" t="str">
            <v>h</v>
          </cell>
          <cell r="K125" t="e">
            <v>#VALUE!</v>
          </cell>
          <cell r="L125" t="str">
            <v>h</v>
          </cell>
          <cell r="M125" t="e">
            <v>#VALUE!</v>
          </cell>
          <cell r="N125" t="str">
            <v>h</v>
          </cell>
        </row>
        <row r="126">
          <cell r="B126" t="str">
            <v>Laufzeit Warmwasserbetrieb bei THeizlast  bzw.  TBereit</v>
          </cell>
          <cell r="D126" t="str">
            <v>gWW</v>
          </cell>
          <cell r="F126" t="e">
            <v>#VALUE!</v>
          </cell>
          <cell r="G126" t="str">
            <v>h</v>
          </cell>
          <cell r="H126" t="e">
            <v>#VALUE!</v>
          </cell>
          <cell r="I126" t="str">
            <v>h</v>
          </cell>
          <cell r="K126" t="e">
            <v>#VALUE!</v>
          </cell>
          <cell r="L126" t="str">
            <v>h</v>
          </cell>
          <cell r="M126" t="e">
            <v>#VALUE!</v>
          </cell>
          <cell r="N126" t="str">
            <v>h</v>
          </cell>
        </row>
        <row r="127">
          <cell r="B127" t="str">
            <v>Laufzeit Heizbetrieb bei THeizlast  bzw.  TBereit</v>
          </cell>
          <cell r="D127" t="str">
            <v>gHeiz</v>
          </cell>
          <cell r="F127" t="e">
            <v>#VALUE!</v>
          </cell>
          <cell r="G127" t="str">
            <v>h</v>
          </cell>
          <cell r="H127">
            <v>0</v>
          </cell>
          <cell r="I127" t="str">
            <v>h</v>
          </cell>
          <cell r="K127" t="e">
            <v>#VALUE!</v>
          </cell>
          <cell r="L127" t="str">
            <v>h</v>
          </cell>
          <cell r="M127">
            <v>0</v>
          </cell>
          <cell r="N127" t="str">
            <v>h</v>
          </cell>
        </row>
        <row r="128">
          <cell r="B128" t="str">
            <v>Tagesm. Heizl. am Heizlasttag bzw. bei tBereit</v>
          </cell>
          <cell r="D128" t="str">
            <v>PWP max, Heizlast bzw. tbereit</v>
          </cell>
          <cell r="F128" t="e">
            <v>#VALUE!</v>
          </cell>
          <cell r="G128" t="str">
            <v>kW</v>
          </cell>
          <cell r="H128" t="e">
            <v>#VALUE!</v>
          </cell>
          <cell r="I128" t="str">
            <v>kW</v>
          </cell>
          <cell r="K128" t="e">
            <v>#VALUE!</v>
          </cell>
          <cell r="L128" t="str">
            <v>kW</v>
          </cell>
          <cell r="M128" t="e">
            <v>#VALUE!</v>
          </cell>
          <cell r="N128" t="str">
            <v>kW</v>
          </cell>
        </row>
        <row r="130">
          <cell r="B130" t="str">
            <v>Heizgrenztemperatur</v>
          </cell>
          <cell r="D130" t="str">
            <v>THeizgrenz</v>
          </cell>
          <cell r="F130" t="e">
            <v>#VALUE!</v>
          </cell>
          <cell r="G130" t="str">
            <v>°C</v>
          </cell>
          <cell r="K130" t="e">
            <v>#VALUE!</v>
          </cell>
          <cell r="L130" t="str">
            <v>°C</v>
          </cell>
        </row>
        <row r="131">
          <cell r="B131" t="str">
            <v>Leistung Warmwasser</v>
          </cell>
          <cell r="D131" t="str">
            <v>PWW</v>
          </cell>
          <cell r="E131" t="str">
            <v>(Blatt WW+Verteil)</v>
          </cell>
          <cell r="F131">
            <v>0</v>
          </cell>
          <cell r="G131" t="str">
            <v>kW</v>
          </cell>
          <cell r="K131">
            <v>0.63567726311734185</v>
          </cell>
          <cell r="L131" t="str">
            <v>kW</v>
          </cell>
        </row>
        <row r="132">
          <cell r="B132" t="str">
            <v>Leistung Warmwasser,Sommer</v>
          </cell>
          <cell r="D132" t="str">
            <v>PWW,S</v>
          </cell>
          <cell r="E132" t="str">
            <v>(Blatt WW+Verteil)</v>
          </cell>
          <cell r="F132">
            <v>0</v>
          </cell>
          <cell r="G132" t="str">
            <v>kW</v>
          </cell>
          <cell r="K132">
            <v>0</v>
          </cell>
          <cell r="L132" t="str">
            <v>kW</v>
          </cell>
        </row>
        <row r="133">
          <cell r="B133" t="str">
            <v>Maximalleistung (WW+Heizlast)</v>
          </cell>
          <cell r="D133" t="str">
            <v>Pmax</v>
          </cell>
          <cell r="E133" t="str">
            <v xml:space="preserve"> = Pww+PH</v>
          </cell>
          <cell r="F133">
            <v>1.8542956931697205</v>
          </cell>
          <cell r="G133" t="str">
            <v>kW</v>
          </cell>
          <cell r="K133">
            <v>2.4899729562870623</v>
          </cell>
          <cell r="L133" t="str">
            <v>kW</v>
          </cell>
        </row>
      </sheetData>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77306-241A-4B2E-BEFE-D9FA849D3E13}">
  <sheetPr>
    <tabColor theme="0"/>
  </sheetPr>
  <dimension ref="B1:C39"/>
  <sheetViews>
    <sheetView showGridLines="0" tabSelected="1" zoomScaleNormal="100" workbookViewId="0">
      <pane ySplit="2" topLeftCell="A17" activePane="bottomLeft" state="frozen"/>
      <selection pane="bottomLeft" activeCell="M10" sqref="M10"/>
    </sheetView>
  </sheetViews>
  <sheetFormatPr defaultColWidth="8.85546875" defaultRowHeight="16.5" x14ac:dyDescent="0.3"/>
  <cols>
    <col min="1" max="1" width="2.7109375" style="16" customWidth="1"/>
    <col min="2" max="2" width="14.7109375" style="151" customWidth="1"/>
    <col min="3" max="3" width="125.7109375" style="151" customWidth="1"/>
    <col min="4" max="16384" width="8.85546875" style="16"/>
  </cols>
  <sheetData>
    <row r="1" spans="2:3" s="154" customFormat="1" ht="13.5" thickBot="1" x14ac:dyDescent="0.3">
      <c r="B1" s="153" t="str">
        <f>'TRF &amp; Aux Estimator'!B1</f>
        <v>v26.1.3 - 2026.08</v>
      </c>
      <c r="C1" s="153"/>
    </row>
    <row r="2" spans="2:3" ht="23.25" thickBot="1" x14ac:dyDescent="0.35">
      <c r="B2" s="179" t="s">
        <v>2799</v>
      </c>
      <c r="C2" s="180"/>
    </row>
    <row r="3" spans="2:3" s="152" customFormat="1" ht="21.75" thickBot="1" x14ac:dyDescent="0.45">
      <c r="B3" s="181" t="s">
        <v>2721</v>
      </c>
      <c r="C3" s="182"/>
    </row>
    <row r="4" spans="2:3" s="150" customFormat="1" x14ac:dyDescent="0.3">
      <c r="B4" s="155" t="s">
        <v>2754</v>
      </c>
      <c r="C4" s="156" t="s">
        <v>2757</v>
      </c>
    </row>
    <row r="5" spans="2:3" s="150" customFormat="1" x14ac:dyDescent="0.3">
      <c r="B5" s="233" t="s">
        <v>2753</v>
      </c>
      <c r="C5" s="157" t="s">
        <v>2758</v>
      </c>
    </row>
    <row r="6" spans="2:3" s="150" customFormat="1" x14ac:dyDescent="0.3">
      <c r="B6" s="234"/>
      <c r="C6" s="158" t="s">
        <v>2769</v>
      </c>
    </row>
    <row r="7" spans="2:3" s="150" customFormat="1" ht="66" x14ac:dyDescent="0.3">
      <c r="B7" s="234"/>
      <c r="C7" s="159" t="s">
        <v>2770</v>
      </c>
    </row>
    <row r="8" spans="2:3" s="150" customFormat="1" x14ac:dyDescent="0.3">
      <c r="B8" s="234"/>
      <c r="C8" s="159" t="s">
        <v>2771</v>
      </c>
    </row>
    <row r="9" spans="2:3" s="150" customFormat="1" x14ac:dyDescent="0.3">
      <c r="B9" s="235"/>
      <c r="C9" s="160" t="s">
        <v>2772</v>
      </c>
    </row>
    <row r="10" spans="2:3" s="150" customFormat="1" ht="82.5" x14ac:dyDescent="0.3">
      <c r="B10" s="161" t="s">
        <v>2755</v>
      </c>
      <c r="C10" s="162" t="s">
        <v>2801</v>
      </c>
    </row>
    <row r="11" spans="2:3" s="150" customFormat="1" x14ac:dyDescent="0.3">
      <c r="B11" s="161" t="s">
        <v>2756</v>
      </c>
      <c r="C11" s="162" t="s">
        <v>2759</v>
      </c>
    </row>
    <row r="12" spans="2:3" s="152" customFormat="1" ht="21.75" thickBot="1" x14ac:dyDescent="0.45">
      <c r="B12" s="183" t="s">
        <v>2717</v>
      </c>
      <c r="C12" s="184"/>
    </row>
    <row r="13" spans="2:3" s="150" customFormat="1" ht="33" x14ac:dyDescent="0.3">
      <c r="B13" s="155" t="s">
        <v>2784</v>
      </c>
      <c r="C13" s="156" t="s">
        <v>2785</v>
      </c>
    </row>
    <row r="14" spans="2:3" s="150" customFormat="1" ht="50.25" thickBot="1" x14ac:dyDescent="0.35">
      <c r="B14" s="232" t="s">
        <v>2760</v>
      </c>
      <c r="C14" s="157" t="s">
        <v>2773</v>
      </c>
    </row>
    <row r="15" spans="2:3" s="152" customFormat="1" ht="21.75" thickBot="1" x14ac:dyDescent="0.45">
      <c r="B15" s="181" t="s">
        <v>2724</v>
      </c>
      <c r="C15" s="182"/>
    </row>
    <row r="16" spans="2:3" s="150" customFormat="1" x14ac:dyDescent="0.3">
      <c r="B16" s="155" t="s">
        <v>2761</v>
      </c>
      <c r="C16" s="156" t="s">
        <v>2774</v>
      </c>
    </row>
    <row r="17" spans="2:3" s="150" customFormat="1" ht="35.25" thickBot="1" x14ac:dyDescent="0.35">
      <c r="B17" s="163" t="s">
        <v>2762</v>
      </c>
      <c r="C17" s="157" t="s">
        <v>2775</v>
      </c>
    </row>
    <row r="18" spans="2:3" s="152" customFormat="1" ht="21.75" thickBot="1" x14ac:dyDescent="0.45">
      <c r="B18" s="181" t="s">
        <v>2723</v>
      </c>
      <c r="C18" s="182"/>
    </row>
    <row r="19" spans="2:3" s="150" customFormat="1" ht="49.5" x14ac:dyDescent="0.3">
      <c r="B19" s="155" t="s">
        <v>2763</v>
      </c>
      <c r="C19" s="156" t="s">
        <v>2765</v>
      </c>
    </row>
    <row r="20" spans="2:3" s="150" customFormat="1" ht="33" x14ac:dyDescent="0.3">
      <c r="B20" s="163" t="s">
        <v>2764</v>
      </c>
      <c r="C20" s="157" t="s">
        <v>2766</v>
      </c>
    </row>
    <row r="21" spans="2:3" s="150" customFormat="1" ht="33.75" thickBot="1" x14ac:dyDescent="0.35">
      <c r="B21" s="163" t="s">
        <v>2767</v>
      </c>
      <c r="C21" s="157" t="s">
        <v>2820</v>
      </c>
    </row>
    <row r="22" spans="2:3" s="152" customFormat="1" ht="21.75" thickBot="1" x14ac:dyDescent="0.45">
      <c r="B22" s="181" t="s">
        <v>2726</v>
      </c>
      <c r="C22" s="182"/>
    </row>
    <row r="23" spans="2:3" s="150" customFormat="1" x14ac:dyDescent="0.3">
      <c r="B23" s="227" t="s">
        <v>2768</v>
      </c>
      <c r="C23" s="228" t="s">
        <v>2817</v>
      </c>
    </row>
    <row r="24" spans="2:3" s="150" customFormat="1" ht="50.25" thickBot="1" x14ac:dyDescent="0.35">
      <c r="B24" s="164" t="s">
        <v>2776</v>
      </c>
      <c r="C24" s="158" t="s">
        <v>2818</v>
      </c>
    </row>
    <row r="25" spans="2:3" s="152" customFormat="1" ht="21.75" thickBot="1" x14ac:dyDescent="0.45">
      <c r="B25" s="181" t="s">
        <v>2739</v>
      </c>
      <c r="C25" s="182"/>
    </row>
    <row r="26" spans="2:3" s="150" customFormat="1" x14ac:dyDescent="0.3">
      <c r="B26" s="155" t="s">
        <v>2781</v>
      </c>
      <c r="C26" s="156" t="s">
        <v>2779</v>
      </c>
    </row>
    <row r="27" spans="2:3" x14ac:dyDescent="0.3">
      <c r="B27" s="229" t="s">
        <v>2782</v>
      </c>
      <c r="C27" s="157" t="s">
        <v>2777</v>
      </c>
    </row>
    <row r="28" spans="2:3" ht="33" x14ac:dyDescent="0.3">
      <c r="B28" s="230"/>
      <c r="C28" s="158" t="s">
        <v>2800</v>
      </c>
    </row>
    <row r="29" spans="2:3" x14ac:dyDescent="0.3">
      <c r="B29" s="230"/>
      <c r="C29" s="158" t="s">
        <v>2778</v>
      </c>
    </row>
    <row r="30" spans="2:3" ht="33" x14ac:dyDescent="0.3">
      <c r="B30" s="231"/>
      <c r="C30" s="156" t="s">
        <v>2780</v>
      </c>
    </row>
    <row r="31" spans="2:3" ht="33" x14ac:dyDescent="0.3">
      <c r="B31" s="165" t="s">
        <v>2786</v>
      </c>
      <c r="C31" s="162" t="s">
        <v>2783</v>
      </c>
    </row>
    <row r="32" spans="2:3" ht="33.75" thickBot="1" x14ac:dyDescent="0.35">
      <c r="B32" s="165" t="s">
        <v>2788</v>
      </c>
      <c r="C32" s="162" t="s">
        <v>2795</v>
      </c>
    </row>
    <row r="33" spans="2:3" ht="21.75" thickBot="1" x14ac:dyDescent="0.35">
      <c r="B33" s="177" t="s">
        <v>2797</v>
      </c>
      <c r="C33" s="178"/>
    </row>
    <row r="34" spans="2:3" x14ac:dyDescent="0.3">
      <c r="B34" s="155" t="s">
        <v>2789</v>
      </c>
      <c r="C34" s="156" t="s">
        <v>2787</v>
      </c>
    </row>
    <row r="35" spans="2:3" x14ac:dyDescent="0.3">
      <c r="B35" s="155" t="s">
        <v>2790</v>
      </c>
      <c r="C35" s="156" t="s">
        <v>2792</v>
      </c>
    </row>
    <row r="36" spans="2:3" x14ac:dyDescent="0.3">
      <c r="B36" s="155" t="s">
        <v>2791</v>
      </c>
      <c r="C36" s="156" t="s">
        <v>2793</v>
      </c>
    </row>
    <row r="37" spans="2:3" ht="33.75" thickBot="1" x14ac:dyDescent="0.35">
      <c r="B37" s="155" t="s">
        <v>2815</v>
      </c>
      <c r="C37" s="156" t="s">
        <v>2794</v>
      </c>
    </row>
    <row r="38" spans="2:3" ht="21.75" thickBot="1" x14ac:dyDescent="0.35">
      <c r="B38" s="177" t="s">
        <v>2798</v>
      </c>
      <c r="C38" s="178"/>
    </row>
    <row r="39" spans="2:3" ht="50.25" thickBot="1" x14ac:dyDescent="0.35">
      <c r="B39" s="166" t="s">
        <v>2816</v>
      </c>
      <c r="C39" s="167" t="s">
        <v>2819</v>
      </c>
    </row>
  </sheetData>
  <sheetProtection sheet="1" objects="1" scenarios="1"/>
  <mergeCells count="11">
    <mergeCell ref="B27:B30"/>
    <mergeCell ref="B33:C33"/>
    <mergeCell ref="B38:C38"/>
    <mergeCell ref="B2:C2"/>
    <mergeCell ref="B3:C3"/>
    <mergeCell ref="B12:C12"/>
    <mergeCell ref="B15:C15"/>
    <mergeCell ref="B18:C18"/>
    <mergeCell ref="B22:C22"/>
    <mergeCell ref="B25:C25"/>
    <mergeCell ref="B5:B9"/>
  </mergeCells>
  <phoneticPr fontId="29" type="noConversion"/>
  <pageMargins left="0.7" right="0.7" top="0.75" bottom="0.75" header="0.3" footer="0.3"/>
  <pageSetup orientation="portrait" r:id="rId1"/>
  <customProperties>
    <customPr name="SSC_SHEET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0A881-A59D-420B-9650-705C16648DDC}">
  <sheetPr>
    <tabColor rgb="FF00AAAF"/>
  </sheetPr>
  <dimension ref="B1:AD56"/>
  <sheetViews>
    <sheetView showGridLines="0" zoomScale="130" zoomScaleNormal="130" workbookViewId="0">
      <pane ySplit="3" topLeftCell="A4" activePane="bottomLeft" state="frozen"/>
      <selection pane="bottomLeft" activeCell="D7" sqref="D7"/>
    </sheetView>
  </sheetViews>
  <sheetFormatPr defaultColWidth="8.85546875" defaultRowHeight="15" x14ac:dyDescent="0.25"/>
  <cols>
    <col min="1" max="1" width="2.7109375" style="101" customWidth="1"/>
    <col min="2" max="2" width="25.7109375" style="100" customWidth="1"/>
    <col min="3" max="3" width="15.28515625" style="100" customWidth="1"/>
    <col min="4" max="4" width="12.7109375" style="100" customWidth="1"/>
    <col min="5" max="5" width="5.140625" style="100" customWidth="1"/>
    <col min="6" max="6" width="29.42578125" style="100" customWidth="1"/>
    <col min="7" max="7" width="20.7109375" style="100" customWidth="1"/>
    <col min="8" max="8" width="12.7109375" style="100" customWidth="1"/>
    <col min="9" max="9" width="16.7109375" style="100" customWidth="1"/>
    <col min="10" max="10" width="4.85546875" style="100" bestFit="1" customWidth="1"/>
    <col min="11" max="11" width="25.7109375" style="100" customWidth="1"/>
    <col min="12" max="12" width="7.7109375" style="100" bestFit="1" customWidth="1"/>
    <col min="13" max="13" width="14.5703125" style="100" customWidth="1"/>
    <col min="14" max="14" width="10.42578125" style="100" customWidth="1"/>
    <col min="15" max="15" width="7.5703125" style="100" customWidth="1"/>
    <col min="16" max="16" width="9.28515625" style="100" customWidth="1"/>
    <col min="17" max="17" width="8.28515625" style="100" customWidth="1"/>
    <col min="18" max="16384" width="8.85546875" style="101"/>
  </cols>
  <sheetData>
    <row r="1" spans="2:17" ht="15.75" thickBot="1" x14ac:dyDescent="0.3">
      <c r="B1" s="14" t="s">
        <v>2821</v>
      </c>
    </row>
    <row r="2" spans="2:17" ht="30" customHeight="1" x14ac:dyDescent="0.25">
      <c r="B2" s="190" t="s">
        <v>2738</v>
      </c>
      <c r="C2" s="191"/>
      <c r="D2" s="191"/>
      <c r="E2" s="191"/>
      <c r="F2" s="196" t="s">
        <v>16</v>
      </c>
      <c r="G2" s="196"/>
      <c r="H2" s="195" t="s">
        <v>17</v>
      </c>
      <c r="I2" s="195"/>
      <c r="J2" s="195"/>
      <c r="K2" s="199" t="s">
        <v>2731</v>
      </c>
      <c r="L2" s="199"/>
    </row>
    <row r="3" spans="2:17" ht="30" customHeight="1" thickBot="1" x14ac:dyDescent="0.3">
      <c r="B3" s="192"/>
      <c r="C3" s="193"/>
      <c r="D3" s="193"/>
      <c r="E3" s="193"/>
      <c r="F3" s="197" t="s">
        <v>18</v>
      </c>
      <c r="G3" s="197"/>
      <c r="H3" s="194" t="s">
        <v>19</v>
      </c>
      <c r="I3" s="194"/>
      <c r="J3" s="194"/>
      <c r="K3" s="198" t="s">
        <v>2650</v>
      </c>
      <c r="L3" s="198"/>
      <c r="N3" s="101"/>
      <c r="O3" s="101"/>
      <c r="P3" s="101"/>
      <c r="Q3" s="101"/>
    </row>
    <row r="4" spans="2:17" ht="3.6" customHeight="1" thickBot="1" x14ac:dyDescent="0.3">
      <c r="B4" s="102"/>
      <c r="C4" s="102"/>
      <c r="D4" s="102"/>
      <c r="E4" s="102"/>
      <c r="F4" s="102"/>
      <c r="G4" s="102"/>
      <c r="H4" s="102"/>
      <c r="I4" s="102"/>
      <c r="J4" s="102"/>
      <c r="K4" s="102"/>
      <c r="L4" s="102"/>
      <c r="M4" s="102"/>
      <c r="N4" s="102"/>
      <c r="O4" s="102"/>
      <c r="P4" s="102"/>
      <c r="Q4" s="102"/>
    </row>
    <row r="5" spans="2:17" ht="17.45" customHeight="1" x14ac:dyDescent="0.25">
      <c r="B5" s="205" t="s">
        <v>2721</v>
      </c>
      <c r="C5" s="206"/>
      <c r="D5" s="207"/>
      <c r="F5" s="185" t="s">
        <v>2715</v>
      </c>
      <c r="G5" s="187"/>
      <c r="I5" s="210" t="s">
        <v>2714</v>
      </c>
      <c r="J5" s="211"/>
      <c r="K5" s="211"/>
      <c r="L5" s="212"/>
      <c r="M5" s="101"/>
      <c r="N5" s="101"/>
      <c r="O5" s="101"/>
      <c r="P5" s="101"/>
      <c r="Q5" s="101"/>
    </row>
    <row r="6" spans="2:17" x14ac:dyDescent="0.25">
      <c r="B6" s="112" t="s">
        <v>2718</v>
      </c>
      <c r="C6" s="221" t="s">
        <v>2752</v>
      </c>
      <c r="D6" s="222"/>
      <c r="F6" s="96" t="s">
        <v>26</v>
      </c>
      <c r="G6" s="11" t="str">
        <f>IF(ISBLANK(C20),"-",C20)</f>
        <v>-</v>
      </c>
      <c r="I6" s="203" t="s">
        <v>26</v>
      </c>
      <c r="J6" s="204"/>
      <c r="K6" s="113" t="str">
        <f>G6</f>
        <v>-</v>
      </c>
      <c r="L6" s="114"/>
      <c r="M6" s="101"/>
      <c r="N6" s="101"/>
      <c r="O6" s="101"/>
      <c r="P6" s="101"/>
      <c r="Q6" s="101"/>
    </row>
    <row r="7" spans="2:17" ht="15" customHeight="1" x14ac:dyDescent="0.25">
      <c r="B7" s="123" t="s">
        <v>2716</v>
      </c>
      <c r="C7" s="103"/>
      <c r="D7" s="1" t="s">
        <v>2705</v>
      </c>
      <c r="F7" s="96" t="s">
        <v>2729</v>
      </c>
      <c r="G7" s="11" t="s">
        <v>2730</v>
      </c>
      <c r="I7" s="203" t="s">
        <v>2655</v>
      </c>
      <c r="J7" s="204"/>
      <c r="K7" s="113" t="s">
        <v>4</v>
      </c>
      <c r="L7" s="114"/>
      <c r="M7" s="101"/>
      <c r="N7" s="101"/>
      <c r="O7" s="101"/>
      <c r="P7" s="101"/>
      <c r="Q7" s="101"/>
    </row>
    <row r="8" spans="2:17" ht="17.45" customHeight="1" x14ac:dyDescent="0.25">
      <c r="B8" s="123" t="str">
        <f>IF(C6='Monthly Aux Energy Calculation'!F42,"Gas Heater Efficiency", "-")</f>
        <v>-</v>
      </c>
      <c r="C8" s="147"/>
      <c r="D8" s="124" t="str">
        <f>IF(C6='Monthly Aux Energy Calculation'!F42,"[%]", "-")</f>
        <v>-</v>
      </c>
      <c r="F8" s="96" t="s">
        <v>27</v>
      </c>
      <c r="G8" s="11" t="s">
        <v>28</v>
      </c>
      <c r="I8" s="203" t="s">
        <v>2656</v>
      </c>
      <c r="J8" s="204"/>
      <c r="K8" s="113">
        <v>1</v>
      </c>
      <c r="L8" s="114"/>
      <c r="N8" s="101"/>
      <c r="O8" s="101"/>
      <c r="P8" s="101"/>
    </row>
    <row r="9" spans="2:17" ht="15" customHeight="1" thickBot="1" x14ac:dyDescent="0.3">
      <c r="B9" s="125" t="str">
        <f>IF(C6="-Select from Dropdown-","-",IF(C6='Monthly Aux Energy Calculation'!F40,"-",IF(C6='Monthly Aux Energy Calculation'!F42,"-",IF(C6='Monthly Aux Energy Calculation'!F43,"Average Annual COP", "COP at 17 [°F]"))))</f>
        <v>-</v>
      </c>
      <c r="C9" s="148"/>
      <c r="D9" s="126"/>
      <c r="F9" s="97" t="s">
        <v>2728</v>
      </c>
      <c r="G9" s="12">
        <f>IFERROR(MAX(((C7-68)/C37),0),0.95)</f>
        <v>0.95</v>
      </c>
      <c r="I9" s="203" t="s">
        <v>2657</v>
      </c>
      <c r="J9" s="204"/>
      <c r="K9" s="113" t="s">
        <v>3</v>
      </c>
      <c r="L9" s="114"/>
      <c r="N9" s="101"/>
      <c r="O9" s="101"/>
    </row>
    <row r="10" spans="2:17" ht="15.6" customHeight="1" x14ac:dyDescent="0.25">
      <c r="B10" s="125" t="str">
        <f>IF(C6='Monthly Aux Energy Calculation'!F41,"COP at 47 [°F]","-")</f>
        <v>-</v>
      </c>
      <c r="C10" s="148"/>
      <c r="D10" s="126"/>
      <c r="I10" s="203" t="s">
        <v>2736</v>
      </c>
      <c r="J10" s="204"/>
      <c r="K10" s="115" t="str">
        <f>_xlfn.IFNA(VLOOKUP(C6,'Monthly Aux Energy Calculation'!F40:G43,2,),"-")</f>
        <v>-</v>
      </c>
      <c r="L10" s="6" t="s">
        <v>2735</v>
      </c>
      <c r="N10" s="101"/>
      <c r="O10" s="101"/>
    </row>
    <row r="11" spans="2:17" ht="17.45" customHeight="1" thickBot="1" x14ac:dyDescent="0.3">
      <c r="B11" s="112" t="s">
        <v>2719</v>
      </c>
      <c r="C11" s="104">
        <v>2</v>
      </c>
      <c r="D11" s="15" t="s">
        <v>2720</v>
      </c>
      <c r="I11" s="208" t="s">
        <v>2737</v>
      </c>
      <c r="J11" s="209"/>
      <c r="K11" s="116">
        <v>1</v>
      </c>
      <c r="L11" s="117" t="s">
        <v>2734</v>
      </c>
      <c r="N11" s="101"/>
    </row>
    <row r="12" spans="2:17" ht="4.9000000000000004" customHeight="1" thickBot="1" x14ac:dyDescent="0.3">
      <c r="B12" s="101"/>
      <c r="C12" s="101"/>
      <c r="D12" s="101"/>
      <c r="F12" s="101"/>
      <c r="G12" s="101"/>
      <c r="H12" s="101"/>
      <c r="I12" s="101"/>
      <c r="J12" s="101"/>
      <c r="K12" s="101"/>
      <c r="L12" s="101"/>
      <c r="M12" s="101"/>
      <c r="N12" s="101"/>
      <c r="O12" s="101"/>
      <c r="P12" s="101"/>
      <c r="Q12" s="101"/>
    </row>
    <row r="13" spans="2:17" ht="15.75" thickBot="1" x14ac:dyDescent="0.3">
      <c r="B13" s="205" t="s">
        <v>2717</v>
      </c>
      <c r="C13" s="206"/>
      <c r="D13" s="207"/>
      <c r="F13" s="200" t="s">
        <v>2739</v>
      </c>
      <c r="G13" s="201"/>
      <c r="H13" s="201"/>
      <c r="I13" s="201"/>
      <c r="J13" s="201"/>
      <c r="K13" s="202"/>
      <c r="L13" s="101"/>
      <c r="M13" s="101"/>
      <c r="N13" s="101"/>
      <c r="O13" s="101"/>
    </row>
    <row r="14" spans="2:17" x14ac:dyDescent="0.25">
      <c r="B14" s="27" t="s">
        <v>2623</v>
      </c>
      <c r="C14" s="15" t="s">
        <v>29</v>
      </c>
      <c r="D14" s="26" t="s">
        <v>30</v>
      </c>
      <c r="F14" s="121" t="s">
        <v>2654</v>
      </c>
      <c r="G14" s="122" t="s">
        <v>2658</v>
      </c>
      <c r="H14" s="122" t="s">
        <v>2651</v>
      </c>
      <c r="I14" s="122" t="s">
        <v>2707</v>
      </c>
      <c r="J14" s="223"/>
      <c r="K14" s="118" t="s">
        <v>2653</v>
      </c>
      <c r="L14" s="101"/>
      <c r="M14" s="101"/>
      <c r="N14" s="101"/>
      <c r="O14" s="101"/>
    </row>
    <row r="15" spans="2:17" x14ac:dyDescent="0.3">
      <c r="B15" s="105" t="s">
        <v>2624</v>
      </c>
      <c r="C15" s="106" t="s">
        <v>32</v>
      </c>
      <c r="D15" s="107" t="s">
        <v>53</v>
      </c>
      <c r="E15" s="101"/>
      <c r="F15" s="139"/>
      <c r="G15" s="140" t="s">
        <v>2733</v>
      </c>
      <c r="H15" s="141"/>
      <c r="I15" s="142"/>
      <c r="J15" s="224"/>
      <c r="K15" s="119" t="str">
        <f t="shared" ref="K15:K30" si="0">IF(ISBLANK($I15),"-",IF(ISBLANK($H15),"-",1/$H15*$I15))</f>
        <v>-</v>
      </c>
      <c r="M15" s="101"/>
      <c r="N15" s="101"/>
      <c r="O15" s="101"/>
    </row>
    <row r="16" spans="2:17" x14ac:dyDescent="0.3">
      <c r="B16" s="215" t="s">
        <v>31</v>
      </c>
      <c r="C16" s="216"/>
      <c r="D16" s="217"/>
      <c r="E16" s="101"/>
      <c r="F16" s="139"/>
      <c r="G16" s="140" t="s">
        <v>2733</v>
      </c>
      <c r="H16" s="141"/>
      <c r="I16" s="142"/>
      <c r="J16" s="224"/>
      <c r="K16" s="119" t="str">
        <f t="shared" si="0"/>
        <v>-</v>
      </c>
      <c r="L16" s="101"/>
      <c r="M16" s="101"/>
      <c r="N16" s="101"/>
      <c r="O16" s="101"/>
    </row>
    <row r="17" spans="2:17" ht="15.75" thickBot="1" x14ac:dyDescent="0.35">
      <c r="B17" s="218" t="s">
        <v>1645</v>
      </c>
      <c r="C17" s="219"/>
      <c r="D17" s="220"/>
      <c r="E17" s="101"/>
      <c r="F17" s="139"/>
      <c r="G17" s="140" t="s">
        <v>2733</v>
      </c>
      <c r="H17" s="141"/>
      <c r="I17" s="142"/>
      <c r="J17" s="224"/>
      <c r="K17" s="119" t="str">
        <f t="shared" si="0"/>
        <v>-</v>
      </c>
      <c r="L17" s="101"/>
      <c r="M17" s="101"/>
      <c r="N17" s="101"/>
      <c r="O17" s="101"/>
    </row>
    <row r="18" spans="2:17" ht="15.75" thickBot="1" x14ac:dyDescent="0.3">
      <c r="B18" s="101"/>
      <c r="C18" s="101"/>
      <c r="D18" s="101"/>
      <c r="E18" s="101"/>
      <c r="F18" s="139"/>
      <c r="G18" s="140" t="s">
        <v>2733</v>
      </c>
      <c r="H18" s="141"/>
      <c r="I18" s="142"/>
      <c r="J18" s="224"/>
      <c r="K18" s="119" t="str">
        <f t="shared" si="0"/>
        <v>-</v>
      </c>
      <c r="L18" s="101"/>
      <c r="M18" s="101"/>
      <c r="N18" s="101"/>
      <c r="O18" s="101"/>
    </row>
    <row r="19" spans="2:17" x14ac:dyDescent="0.25">
      <c r="B19" s="205" t="s">
        <v>2724</v>
      </c>
      <c r="C19" s="206"/>
      <c r="D19" s="207"/>
      <c r="E19" s="101"/>
      <c r="F19" s="139"/>
      <c r="G19" s="140" t="s">
        <v>2733</v>
      </c>
      <c r="H19" s="141"/>
      <c r="I19" s="142"/>
      <c r="J19" s="224"/>
      <c r="K19" s="119" t="str">
        <f t="shared" si="0"/>
        <v>-</v>
      </c>
      <c r="L19" s="101"/>
      <c r="M19" s="101"/>
      <c r="N19" s="101"/>
      <c r="O19" s="101"/>
    </row>
    <row r="20" spans="2:17" x14ac:dyDescent="0.25">
      <c r="B20" s="96" t="s">
        <v>2725</v>
      </c>
      <c r="C20" s="213"/>
      <c r="D20" s="214"/>
      <c r="E20" s="101"/>
      <c r="F20" s="139"/>
      <c r="G20" s="140" t="s">
        <v>2733</v>
      </c>
      <c r="H20" s="141"/>
      <c r="I20" s="142"/>
      <c r="J20" s="224"/>
      <c r="K20" s="119" t="str">
        <f t="shared" si="0"/>
        <v>-</v>
      </c>
      <c r="L20" s="101"/>
      <c r="M20" s="101"/>
      <c r="N20" s="101"/>
      <c r="O20" s="101"/>
    </row>
    <row r="21" spans="2:17" ht="15.75" thickBot="1" x14ac:dyDescent="0.3">
      <c r="B21" s="127" t="s">
        <v>2722</v>
      </c>
      <c r="C21" s="108">
        <v>0.31</v>
      </c>
      <c r="D21" s="117" t="s">
        <v>2727</v>
      </c>
      <c r="E21" s="101"/>
      <c r="F21" s="139"/>
      <c r="G21" s="140" t="s">
        <v>2733</v>
      </c>
      <c r="H21" s="141"/>
      <c r="I21" s="142"/>
      <c r="J21" s="224"/>
      <c r="K21" s="119" t="str">
        <f t="shared" si="0"/>
        <v>-</v>
      </c>
      <c r="L21" s="101"/>
      <c r="M21" s="101"/>
      <c r="N21" s="101"/>
      <c r="O21" s="101"/>
    </row>
    <row r="22" spans="2:17" ht="15.75" thickBot="1" x14ac:dyDescent="0.3">
      <c r="B22" s="101"/>
      <c r="C22" s="101"/>
      <c r="D22" s="101"/>
      <c r="E22" s="101"/>
      <c r="F22" s="139"/>
      <c r="G22" s="140" t="s">
        <v>2733</v>
      </c>
      <c r="H22" s="141"/>
      <c r="I22" s="142"/>
      <c r="J22" s="224"/>
      <c r="K22" s="119" t="str">
        <f t="shared" si="0"/>
        <v>-</v>
      </c>
      <c r="L22" s="101"/>
      <c r="M22" s="101"/>
      <c r="N22" s="101"/>
      <c r="O22" s="101"/>
    </row>
    <row r="23" spans="2:17" x14ac:dyDescent="0.25">
      <c r="B23" s="205" t="s">
        <v>2723</v>
      </c>
      <c r="C23" s="206"/>
      <c r="D23" s="207"/>
      <c r="E23" s="101"/>
      <c r="F23" s="139"/>
      <c r="G23" s="140" t="s">
        <v>2733</v>
      </c>
      <c r="H23" s="141"/>
      <c r="I23" s="142"/>
      <c r="J23" s="224"/>
      <c r="K23" s="119" t="str">
        <f t="shared" si="0"/>
        <v>-</v>
      </c>
      <c r="L23" s="101"/>
      <c r="M23" s="101"/>
      <c r="N23" s="101"/>
      <c r="O23" s="101"/>
    </row>
    <row r="24" spans="2:17" x14ac:dyDescent="0.25">
      <c r="B24" s="128" t="s">
        <v>2709</v>
      </c>
      <c r="C24" s="174">
        <v>0</v>
      </c>
      <c r="D24" s="6" t="s">
        <v>2710</v>
      </c>
      <c r="E24" s="101"/>
      <c r="F24" s="139"/>
      <c r="G24" s="140" t="s">
        <v>2733</v>
      </c>
      <c r="H24" s="141"/>
      <c r="I24" s="142"/>
      <c r="J24" s="224"/>
      <c r="K24" s="119" t="str">
        <f t="shared" si="0"/>
        <v>-</v>
      </c>
      <c r="L24" s="101"/>
      <c r="M24" s="101"/>
      <c r="N24" s="101"/>
      <c r="O24" s="101"/>
    </row>
    <row r="25" spans="2:17" x14ac:dyDescent="0.25">
      <c r="B25" s="171" t="s">
        <v>2708</v>
      </c>
      <c r="C25" s="173">
        <v>0</v>
      </c>
      <c r="D25" s="6" t="s">
        <v>2706</v>
      </c>
      <c r="F25" s="139"/>
      <c r="G25" s="140" t="s">
        <v>2733</v>
      </c>
      <c r="H25" s="141"/>
      <c r="I25" s="142"/>
      <c r="J25" s="224"/>
      <c r="K25" s="119" t="str">
        <f t="shared" si="0"/>
        <v>-</v>
      </c>
      <c r="L25" s="101"/>
      <c r="M25" s="101"/>
      <c r="N25" s="101"/>
      <c r="O25" s="101"/>
    </row>
    <row r="26" spans="2:17" ht="15.75" thickBot="1" x14ac:dyDescent="0.3">
      <c r="B26" s="169" t="s">
        <v>2804</v>
      </c>
      <c r="C26" s="172">
        <v>0</v>
      </c>
      <c r="D26" s="117" t="s">
        <v>2805</v>
      </c>
      <c r="F26" s="139"/>
      <c r="G26" s="140" t="s">
        <v>2733</v>
      </c>
      <c r="H26" s="141"/>
      <c r="I26" s="142"/>
      <c r="J26" s="224"/>
      <c r="K26" s="119" t="str">
        <f t="shared" si="0"/>
        <v>-</v>
      </c>
      <c r="L26" s="101"/>
      <c r="M26" s="101"/>
      <c r="N26" s="101"/>
      <c r="O26" s="101"/>
    </row>
    <row r="27" spans="2:17" ht="15.75" thickBot="1" x14ac:dyDescent="0.3">
      <c r="B27" s="101"/>
      <c r="C27" s="101"/>
      <c r="D27" s="101"/>
      <c r="F27" s="139"/>
      <c r="G27" s="140" t="s">
        <v>2733</v>
      </c>
      <c r="H27" s="141"/>
      <c r="I27" s="142"/>
      <c r="J27" s="224"/>
      <c r="K27" s="119" t="str">
        <f t="shared" si="0"/>
        <v>-</v>
      </c>
      <c r="M27" s="101"/>
      <c r="N27" s="101"/>
      <c r="O27" s="101"/>
    </row>
    <row r="28" spans="2:17" ht="15.75" thickBot="1" x14ac:dyDescent="0.3">
      <c r="B28" s="205" t="s">
        <v>2726</v>
      </c>
      <c r="C28" s="206"/>
      <c r="D28" s="207"/>
      <c r="F28" s="139"/>
      <c r="G28" s="140" t="s">
        <v>2733</v>
      </c>
      <c r="H28" s="141"/>
      <c r="I28" s="142"/>
      <c r="J28" s="224"/>
      <c r="K28" s="119" t="str">
        <f t="shared" si="0"/>
        <v>-</v>
      </c>
      <c r="M28" s="101"/>
      <c r="N28" s="101"/>
      <c r="O28" s="101"/>
      <c r="P28" s="101"/>
    </row>
    <row r="29" spans="2:17" x14ac:dyDescent="0.25">
      <c r="B29" s="170" t="s">
        <v>2806</v>
      </c>
      <c r="C29" s="175">
        <v>0</v>
      </c>
      <c r="D29" s="168" t="s">
        <v>2711</v>
      </c>
      <c r="F29" s="139"/>
      <c r="G29" s="140" t="s">
        <v>2733</v>
      </c>
      <c r="H29" s="141"/>
      <c r="I29" s="142"/>
      <c r="J29" s="224"/>
      <c r="K29" s="119" t="str">
        <f t="shared" si="0"/>
        <v>-</v>
      </c>
      <c r="L29" s="101"/>
      <c r="M29" s="101"/>
      <c r="N29" s="101"/>
      <c r="O29" s="101"/>
      <c r="P29" s="101"/>
      <c r="Q29" s="101"/>
    </row>
    <row r="30" spans="2:17" ht="15.75" thickBot="1" x14ac:dyDescent="0.3">
      <c r="B30" s="169" t="s">
        <v>2803</v>
      </c>
      <c r="C30" s="176">
        <v>0</v>
      </c>
      <c r="D30" s="117" t="s">
        <v>2807</v>
      </c>
      <c r="F30" s="143"/>
      <c r="G30" s="144" t="s">
        <v>2733</v>
      </c>
      <c r="H30" s="145"/>
      <c r="I30" s="146"/>
      <c r="J30" s="225"/>
      <c r="K30" s="120" t="str">
        <f t="shared" si="0"/>
        <v>-</v>
      </c>
      <c r="L30" s="101"/>
      <c r="M30" s="101"/>
      <c r="N30" s="101"/>
      <c r="O30" s="101"/>
      <c r="P30" s="101"/>
      <c r="Q30" s="101"/>
    </row>
    <row r="31" spans="2:17" ht="4.9000000000000004" customHeight="1" x14ac:dyDescent="0.25">
      <c r="B31" s="101"/>
      <c r="C31" s="101"/>
      <c r="D31" s="101"/>
      <c r="F31" s="101"/>
      <c r="H31" s="101"/>
      <c r="I31" s="101"/>
      <c r="J31" s="101"/>
      <c r="K31" s="101"/>
      <c r="L31" s="101"/>
      <c r="M31" s="101"/>
      <c r="N31" s="101"/>
      <c r="O31" s="101"/>
      <c r="P31" s="101"/>
      <c r="Q31" s="101"/>
    </row>
    <row r="32" spans="2:17" x14ac:dyDescent="0.25">
      <c r="B32" s="188" t="s">
        <v>23</v>
      </c>
      <c r="C32" s="189"/>
      <c r="D32" s="189"/>
      <c r="E32" s="189"/>
      <c r="F32" s="189"/>
      <c r="G32" s="189"/>
      <c r="H32" s="189"/>
      <c r="I32" s="189"/>
      <c r="J32" s="189"/>
      <c r="K32" s="189"/>
      <c r="L32" s="189"/>
      <c r="M32" s="101"/>
      <c r="N32" s="101"/>
      <c r="O32" s="101"/>
      <c r="P32" s="101"/>
      <c r="Q32" s="101"/>
    </row>
    <row r="33" spans="2:30" x14ac:dyDescent="0.25">
      <c r="B33" s="10"/>
      <c r="C33" s="3" t="s">
        <v>21</v>
      </c>
      <c r="D33" s="4" t="s">
        <v>22</v>
      </c>
      <c r="H33" s="101"/>
      <c r="I33" s="101"/>
      <c r="J33" s="101"/>
      <c r="K33" s="101"/>
      <c r="L33" s="101"/>
      <c r="M33" s="101"/>
      <c r="N33" s="101"/>
      <c r="O33" s="101"/>
      <c r="P33" s="101"/>
      <c r="Q33" s="101"/>
    </row>
    <row r="34" spans="2:30" x14ac:dyDescent="0.25">
      <c r="B34" s="5" t="s">
        <v>1</v>
      </c>
      <c r="C34" s="2" t="e">
        <f>AVERAGEIF(B41:M41,"&lt;"&amp;C7,B41:M41)</f>
        <v>#DIV/0!</v>
      </c>
      <c r="D34" s="6">
        <v>1</v>
      </c>
      <c r="F34" s="101"/>
      <c r="G34" s="101"/>
      <c r="H34" s="101"/>
      <c r="I34" s="101"/>
      <c r="J34" s="101"/>
      <c r="L34" s="101"/>
      <c r="M34" s="101"/>
      <c r="N34" s="101"/>
      <c r="O34" s="101"/>
      <c r="P34" s="101"/>
      <c r="Q34" s="101"/>
    </row>
    <row r="35" spans="2:30" x14ac:dyDescent="0.25">
      <c r="B35" s="5" t="s">
        <v>0</v>
      </c>
      <c r="C35" s="1">
        <v>68</v>
      </c>
      <c r="D35" s="6">
        <v>0</v>
      </c>
      <c r="F35" s="101"/>
      <c r="G35" s="101"/>
      <c r="H35" s="101"/>
      <c r="I35" s="101"/>
      <c r="J35" s="101"/>
      <c r="L35" s="101"/>
      <c r="O35" s="101"/>
      <c r="P35" s="101"/>
      <c r="Q35" s="101"/>
    </row>
    <row r="36" spans="2:30" x14ac:dyDescent="0.25">
      <c r="B36" s="13"/>
      <c r="C36" s="3" t="s">
        <v>24</v>
      </c>
      <c r="D36" s="4" t="s">
        <v>25</v>
      </c>
      <c r="F36" s="101"/>
      <c r="G36" s="101"/>
      <c r="H36" s="101"/>
      <c r="I36" s="101"/>
      <c r="J36" s="101"/>
      <c r="K36" s="101"/>
      <c r="L36" s="101"/>
      <c r="O36" s="101"/>
      <c r="P36" s="101"/>
      <c r="AC36" s="100"/>
      <c r="AD36" s="100"/>
    </row>
    <row r="37" spans="2:30" ht="15.75" thickBot="1" x14ac:dyDescent="0.3">
      <c r="B37" s="7" t="s">
        <v>20</v>
      </c>
      <c r="C37" s="8" t="e" cm="1">
        <f t="array" ref="C37">LINEST(C34:C35,D34:D35)</f>
        <v>#VALUE!</v>
      </c>
      <c r="D37" s="9"/>
      <c r="H37" s="101"/>
      <c r="I37" s="101"/>
      <c r="J37" s="101"/>
      <c r="K37" s="101"/>
      <c r="O37" s="101"/>
      <c r="P37" s="101"/>
      <c r="AC37" s="100"/>
      <c r="AD37" s="100"/>
    </row>
    <row r="38" spans="2:30" ht="4.9000000000000004" customHeight="1" thickBot="1" x14ac:dyDescent="0.3">
      <c r="B38" s="101"/>
      <c r="C38" s="101"/>
      <c r="D38" s="101"/>
      <c r="F38" s="101"/>
      <c r="G38" s="101"/>
      <c r="H38" s="101"/>
      <c r="I38" s="101"/>
      <c r="J38" s="101"/>
      <c r="K38" s="101"/>
      <c r="O38" s="101"/>
      <c r="P38" s="101"/>
      <c r="AC38" s="100"/>
      <c r="AD38" s="100"/>
    </row>
    <row r="39" spans="2:30" x14ac:dyDescent="0.25">
      <c r="B39" s="185" t="s">
        <v>2740</v>
      </c>
      <c r="C39" s="186"/>
      <c r="D39" s="186"/>
      <c r="E39" s="186"/>
      <c r="F39" s="186"/>
      <c r="G39" s="186"/>
      <c r="H39" s="186"/>
      <c r="I39" s="186"/>
      <c r="J39" s="186"/>
      <c r="K39" s="186"/>
      <c r="L39" s="186"/>
      <c r="M39" s="187"/>
      <c r="O39" s="101"/>
      <c r="P39" s="101"/>
    </row>
    <row r="40" spans="2:30" x14ac:dyDescent="0.25">
      <c r="B40" s="5">
        <v>1</v>
      </c>
      <c r="C40" s="1">
        <v>2</v>
      </c>
      <c r="D40" s="1">
        <v>3</v>
      </c>
      <c r="E40" s="1">
        <v>4</v>
      </c>
      <c r="F40" s="1">
        <v>5</v>
      </c>
      <c r="G40" s="1">
        <v>6</v>
      </c>
      <c r="H40" s="1">
        <v>7</v>
      </c>
      <c r="I40" s="1">
        <v>8</v>
      </c>
      <c r="J40" s="1">
        <v>9</v>
      </c>
      <c r="K40" s="1">
        <v>10</v>
      </c>
      <c r="L40" s="1">
        <v>11</v>
      </c>
      <c r="M40" s="6">
        <v>12</v>
      </c>
      <c r="O40" s="101"/>
      <c r="P40" s="101"/>
      <c r="AC40" s="100"/>
      <c r="AD40" s="100"/>
    </row>
    <row r="41" spans="2:30" ht="15.75" thickBot="1" x14ac:dyDescent="0.3">
      <c r="B41" s="129">
        <f>IF(B15="Typical", VLOOKUP($B17,'Phius Monthly Climate Data'!$I:$U,'Phius Monthly Climate Data'!J1,FALSE), 'Custom Climate Data'!C6)</f>
        <v>32.4</v>
      </c>
      <c r="C41" s="130">
        <f>IF(B15="Typical", VLOOKUP($B17,'Phius Monthly Climate Data'!$I:$U,'Phius Monthly Climate Data'!K1,FALSE), 'Custom Climate Data'!D6)</f>
        <v>33.619999999999997</v>
      </c>
      <c r="D41" s="130">
        <f>IF(B15="Typical",VLOOKUP($B17,'Phius Monthly Climate Data'!$I:$U,'Phius Monthly Climate Data'!L1,FALSE),'Custom Climate Data'!E6)</f>
        <v>35.4</v>
      </c>
      <c r="E41" s="130">
        <f>IF(B15="Typical",VLOOKUP($B17,'Phius Monthly Climate Data'!$I:$U,'Phius Monthly Climate Data'!M1,FALSE),'Custom Climate Data'!F6)</f>
        <v>36.32</v>
      </c>
      <c r="F41" s="130">
        <f>IF(B15="Typical",VLOOKUP($B17,'Phius Monthly Climate Data'!$I:$U,'Phius Monthly Climate Data'!N1,FALSE),'Custom Climate Data'!G6)</f>
        <v>38.5</v>
      </c>
      <c r="G41" s="130">
        <f>IF(B15="Typical",VLOOKUP($B17,'Phius Monthly Climate Data'!$I:$U,'Phius Monthly Climate Data'!O1,FALSE),'Custom Climate Data'!H6)</f>
        <v>43.34</v>
      </c>
      <c r="H41" s="130">
        <f>IF(B15="Typical",VLOOKUP($B17,'Phius Monthly Climate Data'!$I:$U,'Phius Monthly Climate Data'!P1,FALSE),'Custom Climate Data'!I6)</f>
        <v>47.84</v>
      </c>
      <c r="I41" s="130">
        <f>IF(B15="Typical",VLOOKUP($B17,'Phius Monthly Climate Data'!$I:$U,'Phius Monthly Climate Data'!Q1,FALSE),'Custom Climate Data'!J6)</f>
        <v>49.46</v>
      </c>
      <c r="J41" s="130">
        <f>IF(B15="Typical", VLOOKUP($B17,'Phius Monthly Climate Data'!$I:$U,'Phius Monthly Climate Data'!R1,FALSE), 'Custom Climate Data'!K6)</f>
        <v>48.6</v>
      </c>
      <c r="K41" s="130">
        <f>IF(B15="Typical", VLOOKUP($B17,'Phius Monthly Climate Data'!$I:$U,'Phius Monthly Climate Data'!S1,FALSE), 'Custom Climate Data'!L6)</f>
        <v>42.44</v>
      </c>
      <c r="L41" s="130">
        <f>IF(B15="Typical",VLOOKUP($B17,'Phius Monthly Climate Data'!$I:$U,'Phius Monthly Climate Data'!T1,FALSE),'Custom Climate Data'!M6)</f>
        <v>36.9</v>
      </c>
      <c r="M41" s="131">
        <f>IF(B15="Typical", VLOOKUP($B17,'Phius Monthly Climate Data'!$I:$U,'Phius Monthly Climate Data'!U1,FALSE), 'Custom Climate Data'!N6)</f>
        <v>33.299999999999997</v>
      </c>
      <c r="AC41" s="100"/>
      <c r="AD41" s="100"/>
    </row>
    <row r="42" spans="2:30" ht="4.9000000000000004" customHeight="1" thickBot="1" x14ac:dyDescent="0.3">
      <c r="B42" s="149"/>
      <c r="C42" s="149"/>
      <c r="D42" s="149"/>
      <c r="E42" s="149"/>
      <c r="F42" s="149"/>
      <c r="G42" s="149"/>
      <c r="H42" s="149"/>
      <c r="I42" s="149"/>
      <c r="J42" s="149"/>
      <c r="K42" s="149"/>
      <c r="L42" s="149"/>
      <c r="M42" s="149"/>
      <c r="AC42" s="100"/>
      <c r="AD42" s="100"/>
    </row>
    <row r="43" spans="2:30" x14ac:dyDescent="0.25">
      <c r="B43" s="185" t="s">
        <v>2748</v>
      </c>
      <c r="C43" s="186"/>
      <c r="D43" s="186"/>
      <c r="E43" s="186"/>
      <c r="F43" s="186"/>
      <c r="G43" s="186"/>
      <c r="H43" s="186"/>
      <c r="I43" s="186"/>
      <c r="J43" s="186"/>
      <c r="K43" s="186"/>
      <c r="L43" s="186"/>
      <c r="M43" s="187"/>
      <c r="AC43" s="100"/>
      <c r="AD43" s="100"/>
    </row>
    <row r="44" spans="2:30" x14ac:dyDescent="0.25">
      <c r="B44" s="5">
        <v>1</v>
      </c>
      <c r="C44" s="1">
        <v>2</v>
      </c>
      <c r="D44" s="1">
        <v>3</v>
      </c>
      <c r="E44" s="1">
        <v>4</v>
      </c>
      <c r="F44" s="1">
        <v>5</v>
      </c>
      <c r="G44" s="1">
        <v>6</v>
      </c>
      <c r="H44" s="1">
        <v>7</v>
      </c>
      <c r="I44" s="1">
        <v>8</v>
      </c>
      <c r="J44" s="1">
        <v>9</v>
      </c>
      <c r="K44" s="1">
        <v>10</v>
      </c>
      <c r="L44" s="1">
        <v>11</v>
      </c>
      <c r="M44" s="6">
        <v>12</v>
      </c>
      <c r="AC44" s="100"/>
      <c r="AD44" s="100"/>
    </row>
    <row r="45" spans="2:30" ht="15.75" thickBot="1" x14ac:dyDescent="0.3">
      <c r="B45" s="129">
        <f>'Monthly Aux Energy Calculation'!G6</f>
        <v>38.172630136986299</v>
      </c>
      <c r="C45" s="130">
        <f>'Monthly Aux Energy Calculation'!H6</f>
        <v>38.401190813367414</v>
      </c>
      <c r="D45" s="130">
        <f>'Monthly Aux Energy Calculation'!I6</f>
        <v>39.025630150182245</v>
      </c>
      <c r="E45" s="130">
        <f>'Monthly Aux Energy Calculation'!J6</f>
        <v>39.878630136986303</v>
      </c>
      <c r="F45" s="130">
        <f>'Monthly Aux Energy Calculation'!K6</f>
        <v>40.73163012379036</v>
      </c>
      <c r="G45" s="130">
        <f>'Monthly Aux Energy Calculation'!L6</f>
        <v>41.356069460605191</v>
      </c>
      <c r="H45" s="130">
        <f>'Monthly Aux Energy Calculation'!M6</f>
        <v>41.584630136986306</v>
      </c>
      <c r="I45" s="130">
        <f>'Monthly Aux Energy Calculation'!N6</f>
        <v>41.356069506317283</v>
      </c>
      <c r="J45" s="130">
        <f>'Monthly Aux Energy Calculation'!O6</f>
        <v>40.731630202966024</v>
      </c>
      <c r="K45" s="130">
        <f>'Monthly Aux Energy Calculation'!P6</f>
        <v>39.878630228410486</v>
      </c>
      <c r="L45" s="130">
        <f>'Monthly Aux Energy Calculation'!Q6</f>
        <v>39.025630229357915</v>
      </c>
      <c r="M45" s="131">
        <f>'Monthly Aux Energy Calculation'!R6</f>
        <v>38.401190859079513</v>
      </c>
      <c r="AC45" s="100"/>
      <c r="AD45" s="100"/>
    </row>
    <row r="46" spans="2:30" x14ac:dyDescent="0.25">
      <c r="H46" s="101"/>
      <c r="I46" s="101"/>
      <c r="J46" s="101"/>
      <c r="K46" s="101"/>
      <c r="AC46" s="100"/>
      <c r="AD46" s="100"/>
    </row>
    <row r="47" spans="2:30" x14ac:dyDescent="0.25">
      <c r="H47" s="101"/>
      <c r="I47" s="101"/>
      <c r="AC47" s="100"/>
      <c r="AD47" s="100"/>
    </row>
    <row r="48" spans="2:30" x14ac:dyDescent="0.25">
      <c r="B48" s="109"/>
      <c r="C48" s="109"/>
      <c r="D48" s="110"/>
      <c r="H48" s="101"/>
      <c r="I48" s="101"/>
      <c r="AC48" s="100"/>
      <c r="AD48" s="100"/>
    </row>
    <row r="49" spans="4:30" x14ac:dyDescent="0.25">
      <c r="AC49" s="100"/>
      <c r="AD49" s="100"/>
    </row>
    <row r="50" spans="4:30" x14ac:dyDescent="0.25">
      <c r="AC50" s="100"/>
      <c r="AD50" s="100"/>
    </row>
    <row r="51" spans="4:30" x14ac:dyDescent="0.25">
      <c r="AC51" s="100"/>
      <c r="AD51" s="100"/>
    </row>
    <row r="52" spans="4:30" x14ac:dyDescent="0.25">
      <c r="R52" s="100"/>
      <c r="S52" s="100"/>
    </row>
    <row r="53" spans="4:30" x14ac:dyDescent="0.25">
      <c r="H53" s="101"/>
    </row>
    <row r="55" spans="4:30" ht="42.75" customHeight="1" x14ac:dyDescent="0.25">
      <c r="D55" s="111"/>
    </row>
    <row r="56" spans="4:30" ht="33.75" customHeight="1" x14ac:dyDescent="0.25"/>
  </sheetData>
  <sheetProtection sheet="1" objects="1" scenarios="1"/>
  <mergeCells count="29">
    <mergeCell ref="B28:D28"/>
    <mergeCell ref="I11:J11"/>
    <mergeCell ref="I5:L5"/>
    <mergeCell ref="F5:G5"/>
    <mergeCell ref="B13:D13"/>
    <mergeCell ref="C20:D20"/>
    <mergeCell ref="B16:D16"/>
    <mergeCell ref="B17:D17"/>
    <mergeCell ref="C6:D6"/>
    <mergeCell ref="B5:D5"/>
    <mergeCell ref="B19:D19"/>
    <mergeCell ref="B23:D23"/>
    <mergeCell ref="J14:J30"/>
    <mergeCell ref="B43:M43"/>
    <mergeCell ref="B39:M39"/>
    <mergeCell ref="B32:L32"/>
    <mergeCell ref="B2:E3"/>
    <mergeCell ref="H3:J3"/>
    <mergeCell ref="H2:J2"/>
    <mergeCell ref="F2:G2"/>
    <mergeCell ref="F3:G3"/>
    <mergeCell ref="K3:L3"/>
    <mergeCell ref="K2:L2"/>
    <mergeCell ref="F13:K13"/>
    <mergeCell ref="I6:J6"/>
    <mergeCell ref="I7:J7"/>
    <mergeCell ref="I8:J8"/>
    <mergeCell ref="I9:J9"/>
    <mergeCell ref="I10:J10"/>
  </mergeCells>
  <conditionalFormatting sqref="C8">
    <cfRule type="expression" dxfId="2" priority="4">
      <formula>C6="Natural Gas"</formula>
    </cfRule>
  </conditionalFormatting>
  <conditionalFormatting sqref="C9">
    <cfRule type="expression" dxfId="1" priority="3">
      <formula>C6="Heat Pump"</formula>
    </cfRule>
  </conditionalFormatting>
  <conditionalFormatting sqref="C9:C10">
    <cfRule type="expression" dxfId="0" priority="2">
      <formula>$C$6="Heat Pump Rated Monthly COP"</formula>
    </cfRule>
  </conditionalFormatting>
  <dataValidations disablePrompts="1" count="1">
    <dataValidation type="list" allowBlank="1" showInputMessage="1" showErrorMessage="1" sqref="B15" xr:uid="{390B43E8-8980-40E9-AA35-EF997C6F37F9}">
      <formula1>"Typical, Custom"</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B1846D4A-8FAF-4A32-98AC-61FCC4B63927}">
          <x14:formula1>
            <xm:f>'Phius Monthly Climate Data'!$C$4:$C$83</xm:f>
          </x14:formula1>
          <xm:sqref>B17:D17</xm:sqref>
        </x14:dataValidation>
        <x14:dataValidation type="list" allowBlank="1" showInputMessage="1" showErrorMessage="1" xr:uid="{DBF5E1F3-82CC-4441-9D74-E0FF54EFEC24}">
          <x14:formula1>
            <xm:f>'Phius Monthly Climate Data'!$Y$3:$Z$3</xm:f>
          </x14:formula1>
          <xm:sqref>C15</xm:sqref>
        </x14:dataValidation>
        <x14:dataValidation type="list" allowBlank="1" showInputMessage="1" showErrorMessage="1" xr:uid="{5C9FAD46-6371-46B8-8AD3-52FAB668FBC1}">
          <x14:formula1>
            <xm:f>'Phius Monthly Climate Data'!$B$4:$B$57</xm:f>
          </x14:formula1>
          <xm:sqref>D15</xm:sqref>
        </x14:dataValidation>
        <x14:dataValidation type="list" allowBlank="1" showInputMessage="1" showErrorMessage="1" xr:uid="{3AEC0B54-4596-4C0B-B8DF-EF5AD75AEDDA}">
          <x14:formula1>
            <xm:f>'Monthly Aux Energy Calculation'!$F$39:$F$43</xm:f>
          </x14:formula1>
          <xm:sqref>C6</xm:sqref>
        </x14:dataValidation>
        <x14:dataValidation type="list" allowBlank="1" showInputMessage="1" showErrorMessage="1" xr:uid="{CE321A2D-268A-4BCF-A341-E58D663630DE}">
          <x14:formula1>
            <xm:f>'Monthly Aux Energy Calculation'!$E$7:$E$10</xm:f>
          </x14:formula1>
          <xm:sqref>G15:G30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5D69-3440-447E-896E-BEE67CBAF089}">
  <dimension ref="A1:W51"/>
  <sheetViews>
    <sheetView zoomScaleNormal="100" workbookViewId="0"/>
  </sheetViews>
  <sheetFormatPr defaultRowHeight="15" x14ac:dyDescent="0.25"/>
  <cols>
    <col min="1" max="1" width="38.42578125" customWidth="1"/>
    <col min="2" max="2" width="16.28515625" customWidth="1"/>
    <col min="5" max="5" width="25" customWidth="1"/>
    <col min="6" max="6" width="45.28515625" bestFit="1" customWidth="1"/>
    <col min="7" max="10" width="13.28515625" bestFit="1" customWidth="1"/>
    <col min="11" max="11" width="12.28515625" bestFit="1" customWidth="1"/>
    <col min="12" max="14" width="10.28515625" bestFit="1" customWidth="1"/>
    <col min="15" max="16" width="13" bestFit="1" customWidth="1"/>
    <col min="17" max="18" width="13.28515625" bestFit="1" customWidth="1"/>
    <col min="19" max="19" width="11.28515625" bestFit="1" customWidth="1"/>
    <col min="22" max="22" width="39" customWidth="1"/>
  </cols>
  <sheetData>
    <row r="1" spans="1:23" x14ac:dyDescent="0.25">
      <c r="A1" t="s">
        <v>2701</v>
      </c>
      <c r="B1" s="92">
        <f>SUMIF('TRF &amp; Aux Estimator'!G$15:G$30,'Monthly Aux Energy Calculation'!E10,'TRF &amp; Aux Estimator'!K$15:K$30)</f>
        <v>0</v>
      </c>
      <c r="F1" s="73" t="s">
        <v>2626</v>
      </c>
      <c r="G1" s="74">
        <v>1</v>
      </c>
      <c r="H1" s="74">
        <v>2</v>
      </c>
      <c r="I1" s="74">
        <v>3</v>
      </c>
      <c r="J1" s="74">
        <v>4</v>
      </c>
      <c r="K1" s="74">
        <v>5</v>
      </c>
      <c r="L1" s="74">
        <v>6</v>
      </c>
      <c r="M1" s="74">
        <v>7</v>
      </c>
      <c r="N1" s="74">
        <v>8</v>
      </c>
      <c r="O1" s="74">
        <v>9</v>
      </c>
      <c r="P1" s="74">
        <v>10</v>
      </c>
      <c r="Q1" s="74">
        <v>11</v>
      </c>
      <c r="R1" s="75">
        <v>12</v>
      </c>
      <c r="S1" s="226" t="s">
        <v>2670</v>
      </c>
    </row>
    <row r="2" spans="1:23" x14ac:dyDescent="0.25">
      <c r="A2" t="s">
        <v>2666</v>
      </c>
      <c r="B2" s="80">
        <f>SUMIF('TRF &amp; Aux Estimator'!G$15:G$30,'Monthly Aux Energy Calculation'!E8,'TRF &amp; Aux Estimator'!K$15:K$30)</f>
        <v>0</v>
      </c>
      <c r="F2" s="76" t="s">
        <v>2629</v>
      </c>
      <c r="G2" s="77">
        <v>31</v>
      </c>
      <c r="H2" s="77">
        <v>28</v>
      </c>
      <c r="I2" s="77">
        <v>31</v>
      </c>
      <c r="J2" s="77">
        <v>30</v>
      </c>
      <c r="K2" s="77">
        <v>31</v>
      </c>
      <c r="L2" s="77">
        <v>30</v>
      </c>
      <c r="M2" s="77">
        <v>31</v>
      </c>
      <c r="N2" s="77">
        <v>31</v>
      </c>
      <c r="O2" s="77">
        <v>30</v>
      </c>
      <c r="P2" s="77">
        <v>31</v>
      </c>
      <c r="Q2" s="77">
        <v>30</v>
      </c>
      <c r="R2" s="78">
        <v>31</v>
      </c>
      <c r="S2" s="226"/>
    </row>
    <row r="3" spans="1:23" x14ac:dyDescent="0.25">
      <c r="A3" t="s">
        <v>2667</v>
      </c>
      <c r="B3" s="81">
        <f>SUMIF('TRF &amp; Aux Estimator'!G$15:G$30,'Monthly Aux Energy Calculation'!E9,'TRF &amp; Aux Estimator'!K$15:K$30)</f>
        <v>0</v>
      </c>
      <c r="F3" s="76" t="s">
        <v>2659</v>
      </c>
      <c r="G3" s="77">
        <f>G2*24</f>
        <v>744</v>
      </c>
      <c r="H3" s="77">
        <f t="shared" ref="H3:R3" si="0">H2*24</f>
        <v>672</v>
      </c>
      <c r="I3" s="77">
        <f t="shared" si="0"/>
        <v>744</v>
      </c>
      <c r="J3" s="77">
        <f t="shared" si="0"/>
        <v>720</v>
      </c>
      <c r="K3" s="77">
        <f t="shared" si="0"/>
        <v>744</v>
      </c>
      <c r="L3" s="77">
        <f t="shared" si="0"/>
        <v>720</v>
      </c>
      <c r="M3" s="77">
        <f t="shared" si="0"/>
        <v>744</v>
      </c>
      <c r="N3" s="77">
        <f t="shared" si="0"/>
        <v>744</v>
      </c>
      <c r="O3" s="77">
        <f t="shared" si="0"/>
        <v>720</v>
      </c>
      <c r="P3" s="77">
        <f t="shared" si="0"/>
        <v>744</v>
      </c>
      <c r="Q3" s="77">
        <f t="shared" si="0"/>
        <v>720</v>
      </c>
      <c r="R3" s="78">
        <f t="shared" si="0"/>
        <v>744</v>
      </c>
      <c r="S3" s="226"/>
    </row>
    <row r="4" spans="1:23" x14ac:dyDescent="0.25">
      <c r="A4" t="s">
        <v>2699</v>
      </c>
      <c r="B4" s="95">
        <f>'TRF &amp; Aux Estimator'!C11</f>
        <v>2</v>
      </c>
      <c r="F4" t="s">
        <v>2663</v>
      </c>
      <c r="G4" t="s">
        <v>5</v>
      </c>
      <c r="H4" t="s">
        <v>6</v>
      </c>
      <c r="I4" t="s">
        <v>7</v>
      </c>
      <c r="J4" t="s">
        <v>8</v>
      </c>
      <c r="K4" t="s">
        <v>2</v>
      </c>
      <c r="L4" t="s">
        <v>9</v>
      </c>
      <c r="M4" t="s">
        <v>10</v>
      </c>
      <c r="N4" t="s">
        <v>11</v>
      </c>
      <c r="O4" t="s">
        <v>12</v>
      </c>
      <c r="P4" t="s">
        <v>13</v>
      </c>
      <c r="Q4" t="s">
        <v>14</v>
      </c>
      <c r="R4" t="s">
        <v>15</v>
      </c>
      <c r="V4" t="s">
        <v>2689</v>
      </c>
    </row>
    <row r="5" spans="1:23" x14ac:dyDescent="0.25">
      <c r="A5" t="s">
        <v>2668</v>
      </c>
      <c r="B5" s="79">
        <f>'TRF &amp; Aux Estimator'!C7</f>
        <v>0</v>
      </c>
      <c r="F5" t="s">
        <v>2664</v>
      </c>
      <c r="G5" s="83">
        <f>'TRF &amp; Aux Estimator'!B41</f>
        <v>32.4</v>
      </c>
      <c r="H5" s="83">
        <f>'TRF &amp; Aux Estimator'!C41</f>
        <v>33.619999999999997</v>
      </c>
      <c r="I5" s="83">
        <f>'TRF &amp; Aux Estimator'!D41</f>
        <v>35.4</v>
      </c>
      <c r="J5" s="83">
        <f>'TRF &amp; Aux Estimator'!E41</f>
        <v>36.32</v>
      </c>
      <c r="K5" s="83">
        <f>'TRF &amp; Aux Estimator'!F41</f>
        <v>38.5</v>
      </c>
      <c r="L5" s="83">
        <f>'TRF &amp; Aux Estimator'!G41</f>
        <v>43.34</v>
      </c>
      <c r="M5" s="83">
        <f>'TRF &amp; Aux Estimator'!H41</f>
        <v>47.84</v>
      </c>
      <c r="N5" s="83">
        <f>'TRF &amp; Aux Estimator'!I41</f>
        <v>49.46</v>
      </c>
      <c r="O5" s="83">
        <f>'TRF &amp; Aux Estimator'!J41</f>
        <v>48.6</v>
      </c>
      <c r="P5" s="83">
        <f>'TRF &amp; Aux Estimator'!K41</f>
        <v>42.44</v>
      </c>
      <c r="Q5" s="83">
        <f>'TRF &amp; Aux Estimator'!L41</f>
        <v>36.9</v>
      </c>
      <c r="R5" s="83">
        <f>'TRF &amp; Aux Estimator'!M41</f>
        <v>33.299999999999997</v>
      </c>
      <c r="V5" t="s">
        <v>2690</v>
      </c>
      <c r="W5" s="89">
        <f>(MAX(G5:R5)-MIN(G5:R5))*W9</f>
        <v>1.7060000000000004</v>
      </c>
    </row>
    <row r="6" spans="1:23" x14ac:dyDescent="0.25">
      <c r="A6" t="s">
        <v>2671</v>
      </c>
      <c r="B6" s="79">
        <f>'TRF &amp; Aux Estimator'!C25</f>
        <v>0</v>
      </c>
      <c r="F6" t="s">
        <v>2665</v>
      </c>
      <c r="G6" s="84">
        <f>$W$6+$W$5*SIN(($W$7*(G1-$W$8))/12)</f>
        <v>38.172630136986299</v>
      </c>
      <c r="H6" s="84">
        <f t="shared" ref="H6:R6" si="1">$W$6+$W$5*SIN(($W$7*(H1-$W$8))/12)</f>
        <v>38.401190813367414</v>
      </c>
      <c r="I6" s="84">
        <f t="shared" si="1"/>
        <v>39.025630150182245</v>
      </c>
      <c r="J6" s="84">
        <f t="shared" si="1"/>
        <v>39.878630136986303</v>
      </c>
      <c r="K6" s="84">
        <f t="shared" si="1"/>
        <v>40.73163012379036</v>
      </c>
      <c r="L6" s="84">
        <f t="shared" si="1"/>
        <v>41.356069460605191</v>
      </c>
      <c r="M6" s="84">
        <f t="shared" si="1"/>
        <v>41.584630136986306</v>
      </c>
      <c r="N6" s="84">
        <f t="shared" si="1"/>
        <v>41.356069506317283</v>
      </c>
      <c r="O6" s="84">
        <f t="shared" si="1"/>
        <v>40.731630202966024</v>
      </c>
      <c r="P6" s="84">
        <f t="shared" si="1"/>
        <v>39.878630228410486</v>
      </c>
      <c r="Q6" s="84">
        <f t="shared" si="1"/>
        <v>39.025630229357915</v>
      </c>
      <c r="R6" s="84">
        <f t="shared" si="1"/>
        <v>38.401190859079513</v>
      </c>
      <c r="V6" t="s">
        <v>2691</v>
      </c>
      <c r="W6" s="89">
        <f>SUMPRODUCT(G3:R3,G5:R5)/SUM(G3:R3)</f>
        <v>39.878630136986303</v>
      </c>
    </row>
    <row r="7" spans="1:23" x14ac:dyDescent="0.25">
      <c r="A7" t="s">
        <v>2672</v>
      </c>
      <c r="B7" s="93">
        <f>'TRF &amp; Aux Estimator'!C21</f>
        <v>0.31</v>
      </c>
      <c r="E7" t="str">
        <f>"Select"</f>
        <v>Select</v>
      </c>
      <c r="G7" s="86"/>
      <c r="H7" s="86"/>
      <c r="I7" s="86"/>
      <c r="J7" s="86"/>
      <c r="K7" s="86"/>
      <c r="L7" s="86"/>
      <c r="M7" s="86"/>
      <c r="N7" s="86"/>
      <c r="O7" s="86"/>
      <c r="P7" s="86"/>
      <c r="Q7" s="86"/>
      <c r="R7" s="86"/>
      <c r="V7" t="s">
        <v>2692</v>
      </c>
      <c r="W7">
        <f>2*3.1415926</f>
        <v>6.2831852000000001</v>
      </c>
    </row>
    <row r="8" spans="1:23" x14ac:dyDescent="0.25">
      <c r="A8" t="s">
        <v>2673</v>
      </c>
      <c r="B8" s="90">
        <f>SUMIF('TRF &amp; Aux Estimator'!G15:G30,'Monthly Aux Energy Calculation'!E8,'TRF &amp; Aux Estimator'!I15:I30)</f>
        <v>0</v>
      </c>
      <c r="E8" t="s">
        <v>2732</v>
      </c>
      <c r="F8" t="s">
        <v>2669</v>
      </c>
      <c r="G8" s="86">
        <f>IF(G$5&lt;$B$5,$B$2*($B$5-G$5)*G$3,0)</f>
        <v>0</v>
      </c>
      <c r="H8" s="86">
        <f t="shared" ref="H8:R8" si="2">IF(H$5&lt;$B$5,$B$2*($B$5-H$5)*H$3,0)</f>
        <v>0</v>
      </c>
      <c r="I8" s="86">
        <f t="shared" si="2"/>
        <v>0</v>
      </c>
      <c r="J8" s="86">
        <f t="shared" si="2"/>
        <v>0</v>
      </c>
      <c r="K8" s="86">
        <f t="shared" si="2"/>
        <v>0</v>
      </c>
      <c r="L8" s="86">
        <f t="shared" si="2"/>
        <v>0</v>
      </c>
      <c r="M8" s="86">
        <f t="shared" si="2"/>
        <v>0</v>
      </c>
      <c r="N8" s="86">
        <f t="shared" si="2"/>
        <v>0</v>
      </c>
      <c r="O8" s="86">
        <f t="shared" si="2"/>
        <v>0</v>
      </c>
      <c r="P8" s="86">
        <f t="shared" si="2"/>
        <v>0</v>
      </c>
      <c r="Q8" s="86">
        <f t="shared" si="2"/>
        <v>0</v>
      </c>
      <c r="R8" s="86">
        <f t="shared" si="2"/>
        <v>0</v>
      </c>
      <c r="S8" s="87">
        <f>SUM(G8:R8)</f>
        <v>0</v>
      </c>
      <c r="V8" t="s">
        <v>2693</v>
      </c>
      <c r="W8" s="81">
        <v>4</v>
      </c>
    </row>
    <row r="9" spans="1:23" x14ac:dyDescent="0.25">
      <c r="A9" t="s">
        <v>2677</v>
      </c>
      <c r="B9" s="88">
        <f>'TRF &amp; Aux Estimator'!C24</f>
        <v>0</v>
      </c>
      <c r="E9" t="s">
        <v>2652</v>
      </c>
      <c r="F9" t="s">
        <v>2694</v>
      </c>
      <c r="G9" s="86">
        <f>IF(G$6&lt;$B$5,$B$3*($B$5-G$6)*G$3,0)</f>
        <v>0</v>
      </c>
      <c r="H9" s="86">
        <f t="shared" ref="H9:R9" si="3">IF(H$6&lt;$B$5,$B$3*($B$5-H$6)*H$3,0)</f>
        <v>0</v>
      </c>
      <c r="I9" s="86">
        <f t="shared" si="3"/>
        <v>0</v>
      </c>
      <c r="J9" s="86">
        <f t="shared" si="3"/>
        <v>0</v>
      </c>
      <c r="K9" s="86">
        <f t="shared" si="3"/>
        <v>0</v>
      </c>
      <c r="L9" s="86">
        <f t="shared" si="3"/>
        <v>0</v>
      </c>
      <c r="M9" s="86">
        <f t="shared" si="3"/>
        <v>0</v>
      </c>
      <c r="N9" s="86">
        <f t="shared" si="3"/>
        <v>0</v>
      </c>
      <c r="O9" s="86">
        <f t="shared" si="3"/>
        <v>0</v>
      </c>
      <c r="P9" s="86">
        <f t="shared" si="3"/>
        <v>0</v>
      </c>
      <c r="Q9" s="86">
        <f t="shared" si="3"/>
        <v>0</v>
      </c>
      <c r="R9" s="86">
        <f t="shared" si="3"/>
        <v>0</v>
      </c>
      <c r="S9" s="87">
        <f>SUM(G9:R9)</f>
        <v>0</v>
      </c>
      <c r="V9" t="s">
        <v>2746</v>
      </c>
      <c r="W9" s="81">
        <v>0.1</v>
      </c>
    </row>
    <row r="10" spans="1:23" x14ac:dyDescent="0.25">
      <c r="A10" t="s">
        <v>2703</v>
      </c>
      <c r="B10" s="99">
        <f>68</f>
        <v>68</v>
      </c>
      <c r="E10" t="s">
        <v>2741</v>
      </c>
    </row>
    <row r="11" spans="1:23" x14ac:dyDescent="0.25">
      <c r="A11" t="s">
        <v>2811</v>
      </c>
      <c r="B11" s="79">
        <f>'TRF &amp; Aux Estimator'!C29</f>
        <v>0</v>
      </c>
      <c r="F11" t="s">
        <v>2702</v>
      </c>
      <c r="G11" s="86">
        <f>IF($B$10&gt;MAX($B$5,G$5),$B1*($B$10-$B$5)*G$3,0)</f>
        <v>0</v>
      </c>
      <c r="H11" s="86">
        <f t="shared" ref="H11:R11" si="4">IF($B$10&gt;MAX($B$5,H$5),$B1*($B$10-$B$5)*H$3,0)</f>
        <v>0</v>
      </c>
      <c r="I11" s="86">
        <f t="shared" si="4"/>
        <v>0</v>
      </c>
      <c r="J11" s="86">
        <f t="shared" si="4"/>
        <v>0</v>
      </c>
      <c r="K11" s="86">
        <f t="shared" si="4"/>
        <v>0</v>
      </c>
      <c r="L11" s="86">
        <f t="shared" si="4"/>
        <v>0</v>
      </c>
      <c r="M11" s="86">
        <f t="shared" si="4"/>
        <v>0</v>
      </c>
      <c r="N11" s="86">
        <f t="shared" si="4"/>
        <v>0</v>
      </c>
      <c r="O11" s="86">
        <f t="shared" si="4"/>
        <v>0</v>
      </c>
      <c r="P11" s="86">
        <f t="shared" si="4"/>
        <v>0</v>
      </c>
      <c r="Q11" s="86">
        <f t="shared" si="4"/>
        <v>0</v>
      </c>
      <c r="R11" s="86">
        <f t="shared" si="4"/>
        <v>0</v>
      </c>
    </row>
    <row r="12" spans="1:23" x14ac:dyDescent="0.25">
      <c r="A12" t="s">
        <v>2812</v>
      </c>
      <c r="B12" s="79">
        <f>'TRF &amp; Aux Estimator'!C30</f>
        <v>0</v>
      </c>
      <c r="F12" t="s">
        <v>2704</v>
      </c>
      <c r="G12" s="86">
        <f>G11/1000</f>
        <v>0</v>
      </c>
      <c r="H12" s="86">
        <f t="shared" ref="H12:R12" si="5">H11/1000</f>
        <v>0</v>
      </c>
      <c r="I12" s="86">
        <f t="shared" si="5"/>
        <v>0</v>
      </c>
      <c r="J12" s="86">
        <f t="shared" si="5"/>
        <v>0</v>
      </c>
      <c r="K12" s="86">
        <f t="shared" si="5"/>
        <v>0</v>
      </c>
      <c r="L12" s="86">
        <f t="shared" si="5"/>
        <v>0</v>
      </c>
      <c r="M12" s="86">
        <f t="shared" si="5"/>
        <v>0</v>
      </c>
      <c r="N12" s="86">
        <f t="shared" si="5"/>
        <v>0</v>
      </c>
      <c r="O12" s="86">
        <f t="shared" si="5"/>
        <v>0</v>
      </c>
      <c r="P12" s="86">
        <f t="shared" si="5"/>
        <v>0</v>
      </c>
      <c r="Q12" s="86">
        <f t="shared" si="5"/>
        <v>0</v>
      </c>
      <c r="R12" s="86">
        <f t="shared" si="5"/>
        <v>0</v>
      </c>
    </row>
    <row r="13" spans="1:23" x14ac:dyDescent="0.25">
      <c r="A13" t="s">
        <v>2713</v>
      </c>
      <c r="B13" s="94">
        <f>'TRF &amp; Aux Estimator'!C26*B6*8.76</f>
        <v>0</v>
      </c>
      <c r="F13" t="s">
        <v>2702</v>
      </c>
      <c r="G13" s="87">
        <f>G11*-1</f>
        <v>0</v>
      </c>
      <c r="H13" s="87">
        <f t="shared" ref="H13:R13" si="6">H11*-1</f>
        <v>0</v>
      </c>
      <c r="I13" s="87">
        <f t="shared" si="6"/>
        <v>0</v>
      </c>
      <c r="J13" s="87">
        <f t="shared" si="6"/>
        <v>0</v>
      </c>
      <c r="K13" s="87">
        <f t="shared" si="6"/>
        <v>0</v>
      </c>
      <c r="L13" s="87">
        <f t="shared" si="6"/>
        <v>0</v>
      </c>
      <c r="M13" s="87">
        <f t="shared" si="6"/>
        <v>0</v>
      </c>
      <c r="N13" s="87">
        <f t="shared" si="6"/>
        <v>0</v>
      </c>
      <c r="O13" s="87">
        <f t="shared" si="6"/>
        <v>0</v>
      </c>
      <c r="P13" s="87">
        <f t="shared" si="6"/>
        <v>0</v>
      </c>
      <c r="Q13" s="87">
        <f t="shared" si="6"/>
        <v>0</v>
      </c>
      <c r="R13" s="87">
        <f t="shared" si="6"/>
        <v>0</v>
      </c>
    </row>
    <row r="15" spans="1:23" x14ac:dyDescent="0.25">
      <c r="A15" t="s">
        <v>2675</v>
      </c>
      <c r="B15">
        <f>B8*B7</f>
        <v>0</v>
      </c>
      <c r="F15" t="s">
        <v>2676</v>
      </c>
      <c r="G15" s="86">
        <f t="shared" ref="G15:R15" si="7">IF(G$5&lt;$B$5,1.1*$B$16*($B$5-G$5)*G$3,0)</f>
        <v>0</v>
      </c>
      <c r="H15" s="86">
        <f t="shared" si="7"/>
        <v>0</v>
      </c>
      <c r="I15" s="86">
        <f t="shared" si="7"/>
        <v>0</v>
      </c>
      <c r="J15" s="86">
        <f t="shared" si="7"/>
        <v>0</v>
      </c>
      <c r="K15" s="86">
        <f t="shared" si="7"/>
        <v>0</v>
      </c>
      <c r="L15" s="86">
        <f t="shared" si="7"/>
        <v>0</v>
      </c>
      <c r="M15" s="86">
        <f t="shared" si="7"/>
        <v>0</v>
      </c>
      <c r="N15" s="86">
        <f t="shared" si="7"/>
        <v>0</v>
      </c>
      <c r="O15" s="86">
        <f t="shared" si="7"/>
        <v>0</v>
      </c>
      <c r="P15" s="86">
        <f t="shared" si="7"/>
        <v>0</v>
      </c>
      <c r="Q15" s="86">
        <f t="shared" si="7"/>
        <v>0</v>
      </c>
      <c r="R15" s="86">
        <f t="shared" si="7"/>
        <v>0</v>
      </c>
      <c r="S15" s="87">
        <f t="shared" ref="S15:S19" si="8">SUM(G15:R15)</f>
        <v>0</v>
      </c>
    </row>
    <row r="16" spans="1:23" x14ac:dyDescent="0.25">
      <c r="A16" t="s">
        <v>2674</v>
      </c>
      <c r="B16">
        <f>B15*((4/50)^0.7)</f>
        <v>0</v>
      </c>
      <c r="G16" s="86"/>
      <c r="H16" s="86"/>
      <c r="I16" s="86"/>
      <c r="J16" s="86"/>
      <c r="K16" s="86"/>
      <c r="L16" s="86"/>
      <c r="M16" s="86"/>
      <c r="N16" s="86"/>
      <c r="O16" s="86"/>
      <c r="P16" s="86"/>
      <c r="Q16" s="86"/>
      <c r="R16" s="86"/>
      <c r="S16" s="87"/>
    </row>
    <row r="17" spans="6:19" x14ac:dyDescent="0.25">
      <c r="F17" t="s">
        <v>2678</v>
      </c>
      <c r="G17" s="86">
        <f>IF(G$5&lt;$B$5,G$5 + ($B$9*($B$5-G$5)),0)</f>
        <v>0</v>
      </c>
      <c r="H17" s="86">
        <f t="shared" ref="H17:R17" si="9">IF(H$5&lt;$B$5,H$5 + ($B$9*($B$5-H$5)),0)</f>
        <v>0</v>
      </c>
      <c r="I17" s="86">
        <f t="shared" si="9"/>
        <v>0</v>
      </c>
      <c r="J17" s="86">
        <f t="shared" si="9"/>
        <v>0</v>
      </c>
      <c r="K17" s="86">
        <f t="shared" si="9"/>
        <v>0</v>
      </c>
      <c r="L17" s="86">
        <f t="shared" si="9"/>
        <v>0</v>
      </c>
      <c r="M17" s="86">
        <f t="shared" si="9"/>
        <v>0</v>
      </c>
      <c r="N17" s="86">
        <f t="shared" si="9"/>
        <v>0</v>
      </c>
      <c r="O17" s="86">
        <f t="shared" si="9"/>
        <v>0</v>
      </c>
      <c r="P17" s="86">
        <f t="shared" si="9"/>
        <v>0</v>
      </c>
      <c r="Q17" s="86">
        <f t="shared" si="9"/>
        <v>0</v>
      </c>
      <c r="R17" s="86">
        <f t="shared" si="9"/>
        <v>0</v>
      </c>
      <c r="S17" s="87"/>
    </row>
    <row r="18" spans="6:19" x14ac:dyDescent="0.25">
      <c r="F18" t="s">
        <v>2679</v>
      </c>
      <c r="G18" s="82">
        <f t="shared" ref="G18:R18" si="10">IF(G17&gt;0,(1.1*$B$6*($B$5-G$17))*G3,0)</f>
        <v>0</v>
      </c>
      <c r="H18" s="82">
        <f t="shared" si="10"/>
        <v>0</v>
      </c>
      <c r="I18" s="82">
        <f t="shared" si="10"/>
        <v>0</v>
      </c>
      <c r="J18" s="82">
        <f t="shared" si="10"/>
        <v>0</v>
      </c>
      <c r="K18" s="82">
        <f t="shared" si="10"/>
        <v>0</v>
      </c>
      <c r="L18" s="82">
        <f t="shared" si="10"/>
        <v>0</v>
      </c>
      <c r="M18" s="82">
        <f t="shared" si="10"/>
        <v>0</v>
      </c>
      <c r="N18" s="82">
        <f t="shared" si="10"/>
        <v>0</v>
      </c>
      <c r="O18" s="82">
        <f t="shared" si="10"/>
        <v>0</v>
      </c>
      <c r="P18" s="82">
        <f t="shared" si="10"/>
        <v>0</v>
      </c>
      <c r="Q18" s="82">
        <f t="shared" si="10"/>
        <v>0</v>
      </c>
      <c r="R18" s="82">
        <f t="shared" si="10"/>
        <v>0</v>
      </c>
      <c r="S18" s="87">
        <f t="shared" si="8"/>
        <v>0</v>
      </c>
    </row>
    <row r="19" spans="6:19" x14ac:dyDescent="0.25">
      <c r="G19" s="86"/>
      <c r="H19" s="86"/>
      <c r="I19" s="86"/>
      <c r="J19" s="86"/>
      <c r="K19" s="86"/>
      <c r="L19" s="86"/>
      <c r="M19" s="86"/>
      <c r="N19" s="86"/>
      <c r="O19" s="86"/>
      <c r="P19" s="86"/>
      <c r="Q19" s="86"/>
      <c r="R19" s="86"/>
      <c r="S19" s="87">
        <f t="shared" si="8"/>
        <v>0</v>
      </c>
    </row>
    <row r="20" spans="6:19" x14ac:dyDescent="0.25">
      <c r="F20" t="s">
        <v>2681</v>
      </c>
      <c r="G20" s="86">
        <f>SUM(G8,G9,G15,G18)/1000</f>
        <v>0</v>
      </c>
      <c r="H20" s="86">
        <f t="shared" ref="H20:R20" si="11">SUM(H8,H9,H15,H18)/1000</f>
        <v>0</v>
      </c>
      <c r="I20" s="86">
        <f t="shared" si="11"/>
        <v>0</v>
      </c>
      <c r="J20" s="86">
        <f t="shared" si="11"/>
        <v>0</v>
      </c>
      <c r="K20" s="86">
        <f t="shared" si="11"/>
        <v>0</v>
      </c>
      <c r="L20" s="86">
        <f t="shared" si="11"/>
        <v>0</v>
      </c>
      <c r="M20" s="86">
        <f t="shared" si="11"/>
        <v>0</v>
      </c>
      <c r="N20" s="86">
        <f t="shared" si="11"/>
        <v>0</v>
      </c>
      <c r="O20" s="86">
        <f t="shared" si="11"/>
        <v>0</v>
      </c>
      <c r="P20" s="86">
        <f t="shared" si="11"/>
        <v>0</v>
      </c>
      <c r="Q20" s="86">
        <f t="shared" si="11"/>
        <v>0</v>
      </c>
      <c r="R20" s="86">
        <f t="shared" si="11"/>
        <v>0</v>
      </c>
      <c r="S20" s="87">
        <f>SUM(G20:R20)</f>
        <v>0</v>
      </c>
    </row>
    <row r="21" spans="6:19" x14ac:dyDescent="0.25">
      <c r="G21" s="86"/>
      <c r="H21" s="86"/>
      <c r="I21" s="86"/>
      <c r="J21" s="86"/>
      <c r="K21" s="86"/>
      <c r="L21" s="86"/>
      <c r="M21" s="86"/>
      <c r="N21" s="86"/>
      <c r="O21" s="86"/>
      <c r="P21" s="86"/>
      <c r="Q21" s="86"/>
      <c r="R21" s="86"/>
    </row>
    <row r="22" spans="6:19" x14ac:dyDescent="0.25">
      <c r="F22" t="s">
        <v>2808</v>
      </c>
      <c r="G22" s="86">
        <f>$B$11*(G$3/SUM($G$3:$R$3))</f>
        <v>0</v>
      </c>
      <c r="H22" s="86">
        <f t="shared" ref="H22:R22" si="12">$B$11*(H$3/SUM($G$3:$R$3))</f>
        <v>0</v>
      </c>
      <c r="I22" s="86">
        <f t="shared" si="12"/>
        <v>0</v>
      </c>
      <c r="J22" s="86">
        <f t="shared" si="12"/>
        <v>0</v>
      </c>
      <c r="K22" s="86">
        <f t="shared" si="12"/>
        <v>0</v>
      </c>
      <c r="L22" s="86">
        <f t="shared" si="12"/>
        <v>0</v>
      </c>
      <c r="M22" s="86">
        <f t="shared" si="12"/>
        <v>0</v>
      </c>
      <c r="N22" s="86">
        <f t="shared" si="12"/>
        <v>0</v>
      </c>
      <c r="O22" s="86">
        <f t="shared" si="12"/>
        <v>0</v>
      </c>
      <c r="P22" s="86">
        <f t="shared" si="12"/>
        <v>0</v>
      </c>
      <c r="Q22" s="86">
        <f t="shared" si="12"/>
        <v>0</v>
      </c>
      <c r="R22" s="86">
        <f t="shared" si="12"/>
        <v>0</v>
      </c>
      <c r="S22" s="87">
        <f>SUM(G22:R22)</f>
        <v>0</v>
      </c>
    </row>
    <row r="23" spans="6:19" x14ac:dyDescent="0.25">
      <c r="F23" t="s">
        <v>2809</v>
      </c>
      <c r="G23" s="86">
        <f>G22*3.412</f>
        <v>0</v>
      </c>
      <c r="H23" s="86">
        <f t="shared" ref="H23:S23" si="13">H22*3.412</f>
        <v>0</v>
      </c>
      <c r="I23" s="86">
        <f t="shared" si="13"/>
        <v>0</v>
      </c>
      <c r="J23" s="86">
        <f t="shared" si="13"/>
        <v>0</v>
      </c>
      <c r="K23" s="86">
        <f t="shared" si="13"/>
        <v>0</v>
      </c>
      <c r="L23" s="86">
        <f t="shared" si="13"/>
        <v>0</v>
      </c>
      <c r="M23" s="86">
        <f t="shared" si="13"/>
        <v>0</v>
      </c>
      <c r="N23" s="86">
        <f t="shared" si="13"/>
        <v>0</v>
      </c>
      <c r="O23" s="86">
        <f t="shared" si="13"/>
        <v>0</v>
      </c>
      <c r="P23" s="86">
        <f t="shared" si="13"/>
        <v>0</v>
      </c>
      <c r="Q23" s="86">
        <f t="shared" si="13"/>
        <v>0</v>
      </c>
      <c r="R23" s="86">
        <f t="shared" si="13"/>
        <v>0</v>
      </c>
      <c r="S23" s="86">
        <f t="shared" si="13"/>
        <v>0</v>
      </c>
    </row>
    <row r="24" spans="6:19" x14ac:dyDescent="0.25">
      <c r="F24" t="s">
        <v>2810</v>
      </c>
      <c r="G24" s="86">
        <f>G23*-1000</f>
        <v>0</v>
      </c>
      <c r="H24" s="86">
        <f t="shared" ref="H24:R24" si="14">H23*-1000</f>
        <v>0</v>
      </c>
      <c r="I24" s="86">
        <f t="shared" si="14"/>
        <v>0</v>
      </c>
      <c r="J24" s="86">
        <f t="shared" si="14"/>
        <v>0</v>
      </c>
      <c r="K24" s="86">
        <f t="shared" si="14"/>
        <v>0</v>
      </c>
      <c r="L24" s="86">
        <f t="shared" si="14"/>
        <v>0</v>
      </c>
      <c r="M24" s="86">
        <f t="shared" si="14"/>
        <v>0</v>
      </c>
      <c r="N24" s="86">
        <f t="shared" si="14"/>
        <v>0</v>
      </c>
      <c r="O24" s="86">
        <f t="shared" si="14"/>
        <v>0</v>
      </c>
      <c r="P24" s="86">
        <f t="shared" si="14"/>
        <v>0</v>
      </c>
      <c r="Q24" s="86">
        <f t="shared" si="14"/>
        <v>0</v>
      </c>
      <c r="R24" s="86">
        <f t="shared" si="14"/>
        <v>0</v>
      </c>
    </row>
    <row r="25" spans="6:19" x14ac:dyDescent="0.25">
      <c r="G25" s="86"/>
      <c r="H25" s="86"/>
      <c r="I25" s="86"/>
      <c r="J25" s="86"/>
      <c r="K25" s="86"/>
      <c r="L25" s="86"/>
      <c r="M25" s="86"/>
      <c r="N25" s="86"/>
      <c r="O25" s="86"/>
      <c r="P25" s="86"/>
      <c r="Q25" s="86"/>
      <c r="R25" s="86"/>
    </row>
    <row r="26" spans="6:19" x14ac:dyDescent="0.25">
      <c r="G26" s="86"/>
      <c r="H26" s="86"/>
      <c r="I26" s="86"/>
      <c r="J26" s="86"/>
      <c r="K26" s="86"/>
      <c r="L26" s="86"/>
      <c r="M26" s="86"/>
      <c r="N26" s="86"/>
      <c r="O26" s="86"/>
      <c r="P26" s="86"/>
      <c r="Q26" s="86"/>
      <c r="R26" s="86"/>
      <c r="S26" s="87"/>
    </row>
    <row r="27" spans="6:19" x14ac:dyDescent="0.25">
      <c r="F27" t="s">
        <v>2813</v>
      </c>
      <c r="G27" s="86">
        <f>$B$12*(G$3/SUM($G$3:$R$3))</f>
        <v>0</v>
      </c>
      <c r="H27" s="86">
        <f t="shared" ref="H27:R27" si="15">$B$12*(H$3/SUM($G$3:$R$3))</f>
        <v>0</v>
      </c>
      <c r="I27" s="86">
        <f t="shared" si="15"/>
        <v>0</v>
      </c>
      <c r="J27" s="86">
        <f t="shared" si="15"/>
        <v>0</v>
      </c>
      <c r="K27" s="86">
        <f t="shared" si="15"/>
        <v>0</v>
      </c>
      <c r="L27" s="86">
        <f t="shared" si="15"/>
        <v>0</v>
      </c>
      <c r="M27" s="86">
        <f t="shared" si="15"/>
        <v>0</v>
      </c>
      <c r="N27" s="86">
        <f t="shared" si="15"/>
        <v>0</v>
      </c>
      <c r="O27" s="86">
        <f t="shared" si="15"/>
        <v>0</v>
      </c>
      <c r="P27" s="86">
        <f t="shared" si="15"/>
        <v>0</v>
      </c>
      <c r="Q27" s="86">
        <f t="shared" si="15"/>
        <v>0</v>
      </c>
      <c r="R27" s="86">
        <f t="shared" si="15"/>
        <v>0</v>
      </c>
      <c r="S27" s="87">
        <f>SUM(G27:R27)</f>
        <v>0</v>
      </c>
    </row>
    <row r="28" spans="6:19" x14ac:dyDescent="0.25">
      <c r="F28" t="s">
        <v>2814</v>
      </c>
      <c r="G28" s="86">
        <f>G27*-1000</f>
        <v>0</v>
      </c>
      <c r="H28" s="86">
        <f t="shared" ref="H28:R28" si="16">H27*-1000</f>
        <v>0</v>
      </c>
      <c r="I28" s="86">
        <f t="shared" si="16"/>
        <v>0</v>
      </c>
      <c r="J28" s="86">
        <f t="shared" si="16"/>
        <v>0</v>
      </c>
      <c r="K28" s="86">
        <f t="shared" si="16"/>
        <v>0</v>
      </c>
      <c r="L28" s="86">
        <f t="shared" si="16"/>
        <v>0</v>
      </c>
      <c r="M28" s="86">
        <f t="shared" si="16"/>
        <v>0</v>
      </c>
      <c r="N28" s="86">
        <f t="shared" si="16"/>
        <v>0</v>
      </c>
      <c r="O28" s="86">
        <f t="shared" si="16"/>
        <v>0</v>
      </c>
      <c r="P28" s="86">
        <f t="shared" si="16"/>
        <v>0</v>
      </c>
      <c r="Q28" s="86">
        <f t="shared" si="16"/>
        <v>0</v>
      </c>
      <c r="R28" s="86">
        <f t="shared" si="16"/>
        <v>0</v>
      </c>
    </row>
    <row r="29" spans="6:19" x14ac:dyDescent="0.25">
      <c r="G29" s="86"/>
      <c r="H29" s="86"/>
      <c r="I29" s="86"/>
      <c r="J29" s="86"/>
      <c r="K29" s="86"/>
      <c r="L29" s="86"/>
      <c r="M29" s="86"/>
      <c r="N29" s="86"/>
      <c r="O29" s="86"/>
      <c r="P29" s="86"/>
      <c r="Q29" s="86"/>
      <c r="R29" s="86"/>
    </row>
    <row r="30" spans="6:19" x14ac:dyDescent="0.25">
      <c r="F30" t="s">
        <v>2683</v>
      </c>
      <c r="G30" s="86">
        <f>G20-G23-G12</f>
        <v>0</v>
      </c>
      <c r="H30" s="86">
        <f t="shared" ref="H30:R30" si="17">H20-H23-H12</f>
        <v>0</v>
      </c>
      <c r="I30" s="86">
        <f t="shared" si="17"/>
        <v>0</v>
      </c>
      <c r="J30" s="86">
        <f t="shared" si="17"/>
        <v>0</v>
      </c>
      <c r="K30" s="86">
        <f t="shared" si="17"/>
        <v>0</v>
      </c>
      <c r="L30" s="86">
        <f t="shared" si="17"/>
        <v>0</v>
      </c>
      <c r="M30" s="86">
        <f t="shared" si="17"/>
        <v>0</v>
      </c>
      <c r="N30" s="86">
        <f t="shared" si="17"/>
        <v>0</v>
      </c>
      <c r="O30" s="86">
        <f t="shared" si="17"/>
        <v>0</v>
      </c>
      <c r="P30" s="86">
        <f t="shared" si="17"/>
        <v>0</v>
      </c>
      <c r="Q30" s="86">
        <f t="shared" si="17"/>
        <v>0</v>
      </c>
      <c r="R30" s="86">
        <f t="shared" si="17"/>
        <v>0</v>
      </c>
      <c r="S30" s="86">
        <f>SUM(G30:R30)</f>
        <v>0</v>
      </c>
    </row>
    <row r="31" spans="6:19" x14ac:dyDescent="0.25">
      <c r="F31" t="s">
        <v>2682</v>
      </c>
      <c r="G31" s="86">
        <f>IF(G30&gt;0,G30,0)</f>
        <v>0</v>
      </c>
      <c r="H31" s="86">
        <f t="shared" ref="H31:R31" si="18">IF(H30&gt;0,H30,0)</f>
        <v>0</v>
      </c>
      <c r="I31" s="86">
        <f t="shared" si="18"/>
        <v>0</v>
      </c>
      <c r="J31" s="86">
        <f t="shared" si="18"/>
        <v>0</v>
      </c>
      <c r="K31" s="86">
        <f t="shared" si="18"/>
        <v>0</v>
      </c>
      <c r="L31" s="86">
        <f t="shared" si="18"/>
        <v>0</v>
      </c>
      <c r="M31" s="86">
        <f t="shared" si="18"/>
        <v>0</v>
      </c>
      <c r="N31" s="86">
        <f t="shared" si="18"/>
        <v>0</v>
      </c>
      <c r="O31" s="86">
        <f t="shared" si="18"/>
        <v>0</v>
      </c>
      <c r="P31" s="86">
        <f t="shared" si="18"/>
        <v>0</v>
      </c>
      <c r="Q31" s="86">
        <f t="shared" si="18"/>
        <v>0</v>
      </c>
      <c r="R31" s="86">
        <f t="shared" si="18"/>
        <v>0</v>
      </c>
      <c r="S31" s="86">
        <f>SUM(G31:R31)</f>
        <v>0</v>
      </c>
    </row>
    <row r="32" spans="6:19" x14ac:dyDescent="0.25">
      <c r="F32" t="s">
        <v>2700</v>
      </c>
      <c r="G32" s="86">
        <f>G31*-1000</f>
        <v>0</v>
      </c>
      <c r="H32" s="86">
        <f t="shared" ref="H32:S32" si="19">H31*-1000</f>
        <v>0</v>
      </c>
      <c r="I32" s="86">
        <f t="shared" si="19"/>
        <v>0</v>
      </c>
      <c r="J32" s="86">
        <f t="shared" si="19"/>
        <v>0</v>
      </c>
      <c r="K32" s="86">
        <f t="shared" si="19"/>
        <v>0</v>
      </c>
      <c r="L32" s="86">
        <f t="shared" si="19"/>
        <v>0</v>
      </c>
      <c r="M32" s="86">
        <f t="shared" si="19"/>
        <v>0</v>
      </c>
      <c r="N32" s="86">
        <f t="shared" si="19"/>
        <v>0</v>
      </c>
      <c r="O32" s="86">
        <f t="shared" si="19"/>
        <v>0</v>
      </c>
      <c r="P32" s="86">
        <f t="shared" si="19"/>
        <v>0</v>
      </c>
      <c r="Q32" s="86">
        <f t="shared" si="19"/>
        <v>0</v>
      </c>
      <c r="R32" s="86">
        <f t="shared" si="19"/>
        <v>0</v>
      </c>
      <c r="S32" s="86">
        <f t="shared" si="19"/>
        <v>0</v>
      </c>
    </row>
    <row r="33" spans="1:19" x14ac:dyDescent="0.25">
      <c r="G33" s="86"/>
      <c r="H33" s="86"/>
      <c r="I33" s="86"/>
      <c r="J33" s="86"/>
      <c r="K33" s="86"/>
      <c r="L33" s="86"/>
      <c r="M33" s="86"/>
      <c r="N33" s="86"/>
      <c r="O33" s="86"/>
      <c r="P33" s="86"/>
      <c r="Q33" s="86"/>
      <c r="R33" s="86"/>
      <c r="S33" s="86"/>
    </row>
    <row r="34" spans="1:19" x14ac:dyDescent="0.25">
      <c r="F34" t="s">
        <v>2685</v>
      </c>
      <c r="G34" s="86">
        <f>G31</f>
        <v>0</v>
      </c>
      <c r="H34" s="86">
        <f t="shared" ref="H34:R34" si="20">H31</f>
        <v>0</v>
      </c>
      <c r="I34" s="86">
        <f t="shared" si="20"/>
        <v>0</v>
      </c>
      <c r="J34" s="86">
        <f t="shared" si="20"/>
        <v>0</v>
      </c>
      <c r="K34" s="86">
        <f t="shared" si="20"/>
        <v>0</v>
      </c>
      <c r="L34" s="86">
        <f t="shared" si="20"/>
        <v>0</v>
      </c>
      <c r="M34" s="86">
        <f t="shared" si="20"/>
        <v>0</v>
      </c>
      <c r="N34" s="86">
        <f t="shared" si="20"/>
        <v>0</v>
      </c>
      <c r="O34" s="86">
        <f t="shared" si="20"/>
        <v>0</v>
      </c>
      <c r="P34" s="86">
        <f t="shared" si="20"/>
        <v>0</v>
      </c>
      <c r="Q34" s="86">
        <f t="shared" si="20"/>
        <v>0</v>
      </c>
      <c r="R34" s="86">
        <f t="shared" si="20"/>
        <v>0</v>
      </c>
      <c r="S34" s="86">
        <f t="shared" ref="S34:S36" si="21">SUM(G34:R34)</f>
        <v>0</v>
      </c>
    </row>
    <row r="35" spans="1:19" x14ac:dyDescent="0.25">
      <c r="A35" t="s">
        <v>2680</v>
      </c>
      <c r="F35" t="s">
        <v>2687</v>
      </c>
      <c r="G35" s="86" t="e">
        <f>G31/($A$41*G$5 + $B$41)</f>
        <v>#DIV/0!</v>
      </c>
      <c r="H35" s="86" t="e">
        <f t="shared" ref="H35:R35" si="22">H31/($A$41*H$5 + $B$41)</f>
        <v>#DIV/0!</v>
      </c>
      <c r="I35" s="86" t="e">
        <f t="shared" si="22"/>
        <v>#DIV/0!</v>
      </c>
      <c r="J35" s="86" t="e">
        <f t="shared" si="22"/>
        <v>#DIV/0!</v>
      </c>
      <c r="K35" s="86" t="e">
        <f t="shared" si="22"/>
        <v>#DIV/0!</v>
      </c>
      <c r="L35" s="86" t="e">
        <f t="shared" si="22"/>
        <v>#DIV/0!</v>
      </c>
      <c r="M35" s="86" t="e">
        <f t="shared" si="22"/>
        <v>#DIV/0!</v>
      </c>
      <c r="N35" s="86" t="e">
        <f t="shared" si="22"/>
        <v>#DIV/0!</v>
      </c>
      <c r="O35" s="86" t="e">
        <f t="shared" si="22"/>
        <v>#DIV/0!</v>
      </c>
      <c r="P35" s="86" t="e">
        <f t="shared" si="22"/>
        <v>#DIV/0!</v>
      </c>
      <c r="Q35" s="86" t="e">
        <f t="shared" si="22"/>
        <v>#DIV/0!</v>
      </c>
      <c r="R35" s="86" t="e">
        <f t="shared" si="22"/>
        <v>#DIV/0!</v>
      </c>
      <c r="S35" s="86" t="e">
        <f t="shared" si="21"/>
        <v>#DIV/0!</v>
      </c>
    </row>
    <row r="36" spans="1:19" x14ac:dyDescent="0.25">
      <c r="A36" t="s">
        <v>2684</v>
      </c>
      <c r="B36" t="s">
        <v>41</v>
      </c>
      <c r="F36" t="s">
        <v>2688</v>
      </c>
      <c r="G36" s="86" t="e">
        <f>G31/$B$43</f>
        <v>#DIV/0!</v>
      </c>
      <c r="H36" s="86" t="e">
        <f t="shared" ref="H36:R36" si="23">H31/$B$43</f>
        <v>#DIV/0!</v>
      </c>
      <c r="I36" s="86" t="e">
        <f t="shared" si="23"/>
        <v>#DIV/0!</v>
      </c>
      <c r="J36" s="86" t="e">
        <f t="shared" si="23"/>
        <v>#DIV/0!</v>
      </c>
      <c r="K36" s="86" t="e">
        <f t="shared" si="23"/>
        <v>#DIV/0!</v>
      </c>
      <c r="L36" s="86" t="e">
        <f t="shared" si="23"/>
        <v>#DIV/0!</v>
      </c>
      <c r="M36" s="86" t="e">
        <f t="shared" si="23"/>
        <v>#DIV/0!</v>
      </c>
      <c r="N36" s="86" t="e">
        <f t="shared" si="23"/>
        <v>#DIV/0!</v>
      </c>
      <c r="O36" s="86" t="e">
        <f t="shared" si="23"/>
        <v>#DIV/0!</v>
      </c>
      <c r="P36" s="86" t="e">
        <f t="shared" si="23"/>
        <v>#DIV/0!</v>
      </c>
      <c r="Q36" s="86" t="e">
        <f t="shared" si="23"/>
        <v>#DIV/0!</v>
      </c>
      <c r="R36" s="86" t="e">
        <f t="shared" si="23"/>
        <v>#DIV/0!</v>
      </c>
      <c r="S36" s="86" t="e">
        <f t="shared" si="21"/>
        <v>#DIV/0!</v>
      </c>
    </row>
    <row r="37" spans="1:19" x14ac:dyDescent="0.25">
      <c r="A37" s="99">
        <v>17</v>
      </c>
      <c r="B37" s="79">
        <f>'TRF &amp; Aux Estimator'!C9</f>
        <v>0</v>
      </c>
      <c r="G37" s="86"/>
      <c r="H37" s="86"/>
      <c r="I37" s="86"/>
      <c r="J37" s="86"/>
      <c r="K37" s="86"/>
      <c r="L37" s="86"/>
      <c r="M37" s="86"/>
      <c r="N37" s="86"/>
      <c r="O37" s="86"/>
      <c r="P37" s="86"/>
      <c r="Q37" s="86"/>
      <c r="R37" s="86"/>
    </row>
    <row r="38" spans="1:19" x14ac:dyDescent="0.25">
      <c r="A38" s="99">
        <v>47</v>
      </c>
      <c r="B38" s="79">
        <f>'TRF &amp; Aux Estimator'!C10</f>
        <v>0</v>
      </c>
      <c r="G38" s="86"/>
      <c r="H38" s="86"/>
      <c r="I38" s="86"/>
      <c r="J38" s="86"/>
      <c r="K38" s="86"/>
      <c r="L38" s="86"/>
      <c r="M38" s="86"/>
      <c r="N38" s="86"/>
      <c r="O38" s="86"/>
      <c r="P38" s="86"/>
      <c r="Q38" s="86"/>
      <c r="R38" s="86"/>
    </row>
    <row r="39" spans="1:19" x14ac:dyDescent="0.25">
      <c r="F39" t="str">
        <f>"-Select from Dropdown-"</f>
        <v>-Select from Dropdown-</v>
      </c>
      <c r="G39" s="86"/>
      <c r="H39" s="86"/>
      <c r="I39" s="86"/>
      <c r="J39" s="86"/>
      <c r="K39" s="86"/>
      <c r="L39" s="86"/>
      <c r="M39" s="86"/>
      <c r="N39" s="86"/>
      <c r="O39" s="86"/>
      <c r="P39" s="86"/>
      <c r="Q39" s="86"/>
      <c r="R39" s="86"/>
    </row>
    <row r="40" spans="1:19" x14ac:dyDescent="0.25">
      <c r="F40" t="s">
        <v>2661</v>
      </c>
      <c r="G40" s="85">
        <f>(S34/3.412)+B13+B11</f>
        <v>0</v>
      </c>
      <c r="H40" s="86"/>
      <c r="I40" s="86"/>
      <c r="J40" s="86"/>
      <c r="K40" s="86"/>
      <c r="L40" s="86"/>
      <c r="M40" s="86"/>
      <c r="N40" s="86"/>
      <c r="O40" s="86"/>
      <c r="P40" s="86"/>
      <c r="Q40" s="86"/>
      <c r="R40" s="86"/>
    </row>
    <row r="41" spans="1:19" x14ac:dyDescent="0.25">
      <c r="A41" cm="1">
        <f t="array" ref="A41:B41">LINEST(B37:B38,A37:A38)</f>
        <v>0</v>
      </c>
      <c r="B41">
        <v>0</v>
      </c>
      <c r="F41" t="s">
        <v>2712</v>
      </c>
      <c r="G41" s="85" t="e">
        <f>(S35/3.412)+B11+B13</f>
        <v>#DIV/0!</v>
      </c>
      <c r="H41" s="86"/>
      <c r="I41" s="86"/>
      <c r="J41" s="86"/>
      <c r="K41" s="86"/>
      <c r="L41" s="86"/>
      <c r="M41" s="86"/>
      <c r="N41" s="86"/>
      <c r="O41" s="86"/>
      <c r="P41" s="86"/>
      <c r="Q41" s="86"/>
      <c r="R41" s="86"/>
    </row>
    <row r="42" spans="1:19" x14ac:dyDescent="0.25">
      <c r="F42" t="s">
        <v>2662</v>
      </c>
      <c r="G42" s="85" t="e">
        <f>((S36/3.412)*1.1/B4)+B13+B11</f>
        <v>#DIV/0!</v>
      </c>
      <c r="H42" s="86"/>
      <c r="I42" s="86"/>
      <c r="J42" s="86"/>
      <c r="K42" s="86"/>
      <c r="L42" s="86"/>
      <c r="M42" s="86"/>
      <c r="N42" s="86"/>
      <c r="O42" s="86"/>
      <c r="P42" s="86"/>
      <c r="Q42" s="86"/>
      <c r="R42" s="86"/>
    </row>
    <row r="43" spans="1:19" x14ac:dyDescent="0.25">
      <c r="A43" t="s">
        <v>2686</v>
      </c>
      <c r="B43" s="79">
        <f>'TRF &amp; Aux Estimator'!C8</f>
        <v>0</v>
      </c>
      <c r="F43" t="s">
        <v>2660</v>
      </c>
      <c r="G43" s="85" t="e">
        <f>(G40/B37)+B11+B13</f>
        <v>#DIV/0!</v>
      </c>
    </row>
    <row r="46" spans="1:19" x14ac:dyDescent="0.25">
      <c r="F46" t="s">
        <v>2695</v>
      </c>
    </row>
    <row r="47" spans="1:19" x14ac:dyDescent="0.25">
      <c r="A47" t="str">
        <f>"-Select from Dropdown-"</f>
        <v>-Select from Dropdown-</v>
      </c>
      <c r="F47" s="91" t="s">
        <v>2697</v>
      </c>
    </row>
    <row r="48" spans="1:19" x14ac:dyDescent="0.25">
      <c r="A48" s="98" t="s">
        <v>2661</v>
      </c>
      <c r="F48" s="91" t="s">
        <v>2696</v>
      </c>
    </row>
    <row r="49" spans="1:6" x14ac:dyDescent="0.25">
      <c r="A49" s="98" t="s">
        <v>2662</v>
      </c>
      <c r="F49" s="91" t="s">
        <v>2698</v>
      </c>
    </row>
    <row r="50" spans="1:6" x14ac:dyDescent="0.25">
      <c r="A50" s="98" t="s">
        <v>2660</v>
      </c>
    </row>
    <row r="51" spans="1:6" x14ac:dyDescent="0.25">
      <c r="A51" s="98" t="s">
        <v>2712</v>
      </c>
    </row>
  </sheetData>
  <mergeCells count="1">
    <mergeCell ref="S1:S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0558-B959-46EF-8382-CB8E53255941}">
  <sheetPr>
    <tabColor theme="7" tint="0.59999389629810485"/>
  </sheetPr>
  <dimension ref="B2:Q14"/>
  <sheetViews>
    <sheetView workbookViewId="0">
      <selection activeCell="C6" sqref="C6"/>
    </sheetView>
  </sheetViews>
  <sheetFormatPr defaultRowHeight="15" x14ac:dyDescent="0.25"/>
  <cols>
    <col min="1" max="1" width="3.85546875" customWidth="1"/>
    <col min="2" max="2" width="25" customWidth="1"/>
    <col min="5" max="5" width="14.85546875" customWidth="1"/>
    <col min="7" max="7" width="10.28515625" bestFit="1" customWidth="1"/>
    <col min="12" max="12" width="9.42578125" customWidth="1"/>
    <col min="13" max="13" width="13.5703125" bestFit="1" customWidth="1"/>
    <col min="14" max="14" width="15" customWidth="1"/>
    <col min="15" max="16" width="10.7109375" customWidth="1"/>
    <col min="17" max="17" width="17" customWidth="1"/>
  </cols>
  <sheetData>
    <row r="2" spans="2:17" ht="18.75" thickBot="1" x14ac:dyDescent="0.3">
      <c r="B2" s="47" t="s">
        <v>2625</v>
      </c>
      <c r="C2" s="28"/>
      <c r="D2" s="28"/>
      <c r="E2" s="28"/>
      <c r="F2" s="28"/>
      <c r="G2" s="28"/>
      <c r="H2" s="28"/>
      <c r="I2" s="28"/>
      <c r="J2" s="28"/>
      <c r="K2" s="28"/>
      <c r="L2" s="28"/>
      <c r="M2" s="28"/>
      <c r="N2" s="28"/>
      <c r="O2" s="28"/>
      <c r="P2" s="28"/>
      <c r="Q2" s="28"/>
    </row>
    <row r="3" spans="2:17" x14ac:dyDescent="0.25">
      <c r="B3" s="49" t="s">
        <v>2626</v>
      </c>
      <c r="C3" s="50">
        <v>1</v>
      </c>
      <c r="D3" s="50">
        <v>2</v>
      </c>
      <c r="E3" s="50">
        <v>3</v>
      </c>
      <c r="F3" s="50">
        <v>4</v>
      </c>
      <c r="G3" s="50">
        <v>5</v>
      </c>
      <c r="H3" s="50">
        <v>6</v>
      </c>
      <c r="I3" s="50">
        <v>7</v>
      </c>
      <c r="J3" s="50">
        <v>8</v>
      </c>
      <c r="K3" s="50">
        <v>9</v>
      </c>
      <c r="L3" s="50">
        <v>10</v>
      </c>
      <c r="M3" s="50">
        <v>11</v>
      </c>
      <c r="N3" s="51">
        <v>12</v>
      </c>
      <c r="O3" s="30" t="s">
        <v>2627</v>
      </c>
      <c r="P3" s="31"/>
      <c r="Q3" s="29" t="s">
        <v>2628</v>
      </c>
    </row>
    <row r="4" spans="2:17" x14ac:dyDescent="0.25">
      <c r="B4" s="32" t="s">
        <v>2629</v>
      </c>
      <c r="C4" s="33">
        <v>31</v>
      </c>
      <c r="D4" s="33">
        <v>28</v>
      </c>
      <c r="E4" s="33">
        <v>31</v>
      </c>
      <c r="F4" s="33">
        <v>30</v>
      </c>
      <c r="G4" s="33">
        <v>31</v>
      </c>
      <c r="H4" s="33">
        <v>30</v>
      </c>
      <c r="I4" s="33">
        <v>31</v>
      </c>
      <c r="J4" s="33">
        <v>31</v>
      </c>
      <c r="K4" s="33">
        <v>30</v>
      </c>
      <c r="L4" s="33">
        <v>31</v>
      </c>
      <c r="M4" s="33">
        <v>30</v>
      </c>
      <c r="N4" s="48">
        <v>31</v>
      </c>
      <c r="O4" s="32" t="s">
        <v>2630</v>
      </c>
      <c r="P4" s="34" t="s">
        <v>2631</v>
      </c>
      <c r="Q4" s="35" t="s">
        <v>2632</v>
      </c>
    </row>
    <row r="5" spans="2:17" ht="15.75" x14ac:dyDescent="0.25">
      <c r="B5" s="55"/>
      <c r="C5" s="34" t="s">
        <v>2633</v>
      </c>
      <c r="D5" s="53"/>
      <c r="E5" s="34" t="s">
        <v>2634</v>
      </c>
      <c r="F5" s="53"/>
      <c r="G5" s="34" t="s">
        <v>2635</v>
      </c>
      <c r="H5" s="53"/>
      <c r="I5" s="52" t="s">
        <v>2636</v>
      </c>
      <c r="J5" s="28"/>
      <c r="K5" s="36" t="s">
        <v>2637</v>
      </c>
      <c r="L5" s="53"/>
      <c r="M5" s="34" t="s">
        <v>2638</v>
      </c>
      <c r="N5" s="35" t="s">
        <v>2639</v>
      </c>
      <c r="O5" s="37" t="s">
        <v>2640</v>
      </c>
      <c r="P5" s="38"/>
      <c r="Q5" s="35" t="s">
        <v>2641</v>
      </c>
    </row>
    <row r="6" spans="2:17" ht="15.75" x14ac:dyDescent="0.25">
      <c r="B6" s="32" t="s">
        <v>2642</v>
      </c>
      <c r="C6" s="53"/>
      <c r="D6" s="53"/>
      <c r="E6" s="53"/>
      <c r="F6" s="53"/>
      <c r="G6" s="53"/>
      <c r="H6" s="53"/>
      <c r="I6" s="53"/>
      <c r="J6" s="53"/>
      <c r="K6" s="53"/>
      <c r="L6" s="53"/>
      <c r="M6" s="53"/>
      <c r="N6" s="54"/>
      <c r="O6" s="55"/>
      <c r="P6" s="53"/>
      <c r="Q6" s="56"/>
    </row>
    <row r="7" spans="2:17" ht="15.75" x14ac:dyDescent="0.3">
      <c r="B7" s="39" t="s">
        <v>2643</v>
      </c>
      <c r="C7" s="57"/>
      <c r="D7" s="57"/>
      <c r="E7" s="57"/>
      <c r="F7" s="57"/>
      <c r="G7" s="57"/>
      <c r="H7" s="57"/>
      <c r="I7" s="57"/>
      <c r="J7" s="57"/>
      <c r="K7" s="57"/>
      <c r="L7" s="57"/>
      <c r="M7" s="57"/>
      <c r="N7" s="58"/>
      <c r="O7" s="59"/>
      <c r="P7" s="57"/>
      <c r="Q7" s="60"/>
    </row>
    <row r="8" spans="2:17" ht="15.75" x14ac:dyDescent="0.25">
      <c r="B8" s="40" t="s">
        <v>2644</v>
      </c>
      <c r="C8" s="61"/>
      <c r="D8" s="61"/>
      <c r="E8" s="61"/>
      <c r="F8" s="61"/>
      <c r="G8" s="61"/>
      <c r="H8" s="61"/>
      <c r="I8" s="61"/>
      <c r="J8" s="61"/>
      <c r="K8" s="61"/>
      <c r="L8" s="61"/>
      <c r="M8" s="61"/>
      <c r="N8" s="62"/>
      <c r="O8" s="63"/>
      <c r="P8" s="61"/>
      <c r="Q8" s="64"/>
    </row>
    <row r="9" spans="2:17" ht="15.75" x14ac:dyDescent="0.25">
      <c r="B9" s="40" t="s">
        <v>2645</v>
      </c>
      <c r="C9" s="61"/>
      <c r="D9" s="61"/>
      <c r="E9" s="61"/>
      <c r="F9" s="61"/>
      <c r="G9" s="61"/>
      <c r="H9" s="61"/>
      <c r="I9" s="61"/>
      <c r="J9" s="61"/>
      <c r="K9" s="61"/>
      <c r="L9" s="61"/>
      <c r="M9" s="61"/>
      <c r="N9" s="62"/>
      <c r="O9" s="63"/>
      <c r="P9" s="61"/>
      <c r="Q9" s="64"/>
    </row>
    <row r="10" spans="2:17" ht="15.75" x14ac:dyDescent="0.25">
      <c r="B10" s="40" t="s">
        <v>2646</v>
      </c>
      <c r="C10" s="61"/>
      <c r="D10" s="61"/>
      <c r="E10" s="61"/>
      <c r="F10" s="61"/>
      <c r="G10" s="61"/>
      <c r="H10" s="61"/>
      <c r="I10" s="61"/>
      <c r="J10" s="61"/>
      <c r="K10" s="61"/>
      <c r="L10" s="61"/>
      <c r="M10" s="61"/>
      <c r="N10" s="62"/>
      <c r="O10" s="63"/>
      <c r="P10" s="61"/>
      <c r="Q10" s="64"/>
    </row>
    <row r="11" spans="2:17" ht="15.75" x14ac:dyDescent="0.25">
      <c r="B11" s="41" t="s">
        <v>2647</v>
      </c>
      <c r="C11" s="65"/>
      <c r="D11" s="65"/>
      <c r="E11" s="65"/>
      <c r="F11" s="65"/>
      <c r="G11" s="65"/>
      <c r="H11" s="65"/>
      <c r="I11" s="65"/>
      <c r="J11" s="65"/>
      <c r="K11" s="65"/>
      <c r="L11" s="65"/>
      <c r="M11" s="65"/>
      <c r="N11" s="66"/>
      <c r="O11" s="67"/>
      <c r="P11" s="65"/>
      <c r="Q11" s="68"/>
    </row>
    <row r="12" spans="2:17" ht="15.75" x14ac:dyDescent="0.25">
      <c r="B12" s="42" t="s">
        <v>2648</v>
      </c>
      <c r="C12" s="69"/>
      <c r="D12" s="69"/>
      <c r="E12" s="69"/>
      <c r="F12" s="69"/>
      <c r="G12" s="69"/>
      <c r="H12" s="69"/>
      <c r="I12" s="69"/>
      <c r="J12" s="69"/>
      <c r="K12" s="69"/>
      <c r="L12" s="69"/>
      <c r="M12" s="69"/>
      <c r="N12" s="70"/>
      <c r="O12" s="71"/>
      <c r="P12" s="69"/>
      <c r="Q12" s="72"/>
    </row>
    <row r="13" spans="2:17" ht="15.75" x14ac:dyDescent="0.25">
      <c r="B13" s="41" t="s">
        <v>2649</v>
      </c>
      <c r="C13" s="65"/>
      <c r="D13" s="65"/>
      <c r="E13" s="65"/>
      <c r="F13" s="65"/>
      <c r="G13" s="65"/>
      <c r="H13" s="65"/>
      <c r="I13" s="65"/>
      <c r="J13" s="65"/>
      <c r="K13" s="65"/>
      <c r="L13" s="65"/>
      <c r="M13" s="65"/>
      <c r="N13" s="66"/>
      <c r="O13" s="67"/>
      <c r="P13" s="65"/>
      <c r="Q13" s="68"/>
    </row>
    <row r="14" spans="2:17" ht="15.75" thickBot="1" x14ac:dyDescent="0.3">
      <c r="B14" s="43"/>
      <c r="C14" s="44"/>
      <c r="D14" s="44"/>
      <c r="E14" s="44"/>
      <c r="F14" s="44"/>
      <c r="G14" s="44"/>
      <c r="H14" s="44"/>
      <c r="I14" s="44"/>
      <c r="J14" s="44"/>
      <c r="K14" s="44"/>
      <c r="L14" s="44"/>
      <c r="M14" s="44"/>
      <c r="N14" s="45"/>
      <c r="O14" s="46"/>
      <c r="P14" s="44"/>
      <c r="Q14" s="4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92545-CA30-4DB8-8204-60E6274DCFF7}">
  <dimension ref="A1:D23"/>
  <sheetViews>
    <sheetView workbookViewId="0"/>
  </sheetViews>
  <sheetFormatPr defaultRowHeight="15" x14ac:dyDescent="0.25"/>
  <cols>
    <col min="1" max="2" width="8.85546875" style="138"/>
    <col min="3" max="3" width="11.28515625" style="138" bestFit="1" customWidth="1"/>
    <col min="4" max="4" width="120.7109375" style="138" customWidth="1"/>
  </cols>
  <sheetData>
    <row r="1" spans="1:4" x14ac:dyDescent="0.25">
      <c r="A1" s="132" t="s">
        <v>2742</v>
      </c>
      <c r="B1" s="132" t="s">
        <v>2743</v>
      </c>
      <c r="C1" s="133" t="s">
        <v>2744</v>
      </c>
      <c r="D1" s="134" t="s">
        <v>2745</v>
      </c>
    </row>
    <row r="2" spans="1:4" ht="30" x14ac:dyDescent="0.25">
      <c r="A2" s="135" t="s">
        <v>2751</v>
      </c>
      <c r="B2" s="135">
        <v>1</v>
      </c>
      <c r="C2" s="136">
        <v>46111</v>
      </c>
      <c r="D2" s="137" t="s">
        <v>2796</v>
      </c>
    </row>
    <row r="3" spans="1:4" x14ac:dyDescent="0.25">
      <c r="A3" s="135" t="s">
        <v>2749</v>
      </c>
      <c r="B3" s="135">
        <v>2</v>
      </c>
      <c r="C3" s="136">
        <v>46161</v>
      </c>
      <c r="D3" s="137" t="s">
        <v>2747</v>
      </c>
    </row>
    <row r="4" spans="1:4" ht="30" x14ac:dyDescent="0.25">
      <c r="A4" s="135" t="s">
        <v>2750</v>
      </c>
      <c r="B4" s="135">
        <v>3</v>
      </c>
      <c r="C4" s="136">
        <v>46197</v>
      </c>
      <c r="D4" s="137" t="s">
        <v>2802</v>
      </c>
    </row>
    <row r="5" spans="1:4" x14ac:dyDescent="0.25">
      <c r="A5" s="135"/>
      <c r="B5" s="135"/>
      <c r="C5" s="136"/>
      <c r="D5" s="137"/>
    </row>
    <row r="6" spans="1:4" x14ac:dyDescent="0.25">
      <c r="A6" s="135"/>
      <c r="B6" s="135"/>
      <c r="C6" s="136"/>
      <c r="D6" s="137"/>
    </row>
    <row r="7" spans="1:4" x14ac:dyDescent="0.25">
      <c r="A7" s="135"/>
      <c r="B7" s="135"/>
      <c r="C7" s="136"/>
      <c r="D7" s="137"/>
    </row>
    <row r="8" spans="1:4" x14ac:dyDescent="0.25">
      <c r="A8" s="135"/>
      <c r="B8" s="135"/>
      <c r="C8" s="136"/>
      <c r="D8" s="137"/>
    </row>
    <row r="9" spans="1:4" x14ac:dyDescent="0.25">
      <c r="A9" s="135"/>
      <c r="B9" s="135"/>
      <c r="C9" s="136"/>
      <c r="D9" s="137"/>
    </row>
    <row r="10" spans="1:4" x14ac:dyDescent="0.25">
      <c r="A10" s="135"/>
      <c r="B10" s="135"/>
      <c r="C10" s="136"/>
      <c r="D10" s="137"/>
    </row>
    <row r="11" spans="1:4" x14ac:dyDescent="0.25">
      <c r="A11" s="135"/>
      <c r="B11" s="135"/>
      <c r="C11" s="136"/>
      <c r="D11" s="137"/>
    </row>
    <row r="12" spans="1:4" x14ac:dyDescent="0.25">
      <c r="A12" s="135"/>
      <c r="B12" s="135"/>
      <c r="C12" s="136"/>
      <c r="D12" s="137"/>
    </row>
    <row r="13" spans="1:4" x14ac:dyDescent="0.25">
      <c r="A13" s="135"/>
      <c r="B13" s="135"/>
      <c r="C13" s="136"/>
      <c r="D13" s="137"/>
    </row>
    <row r="14" spans="1:4" x14ac:dyDescent="0.25">
      <c r="A14" s="135"/>
      <c r="B14" s="135"/>
      <c r="C14" s="136"/>
      <c r="D14" s="137"/>
    </row>
    <row r="15" spans="1:4" x14ac:dyDescent="0.25">
      <c r="A15" s="135"/>
      <c r="B15" s="135"/>
      <c r="C15" s="136"/>
      <c r="D15" s="137"/>
    </row>
    <row r="16" spans="1:4" x14ac:dyDescent="0.25">
      <c r="A16" s="135"/>
      <c r="B16" s="135"/>
      <c r="C16" s="136"/>
      <c r="D16" s="137"/>
    </row>
    <row r="17" spans="1:4" x14ac:dyDescent="0.25">
      <c r="A17" s="135"/>
      <c r="B17" s="135"/>
      <c r="C17" s="136"/>
      <c r="D17" s="137"/>
    </row>
    <row r="18" spans="1:4" x14ac:dyDescent="0.25">
      <c r="A18" s="135"/>
      <c r="B18" s="135"/>
      <c r="C18" s="136"/>
      <c r="D18" s="137"/>
    </row>
    <row r="19" spans="1:4" x14ac:dyDescent="0.25">
      <c r="A19" s="135"/>
      <c r="B19" s="135"/>
      <c r="C19" s="136"/>
      <c r="D19" s="137"/>
    </row>
    <row r="20" spans="1:4" x14ac:dyDescent="0.25">
      <c r="A20" s="135"/>
      <c r="B20" s="135"/>
      <c r="C20" s="136"/>
      <c r="D20" s="137"/>
    </row>
    <row r="21" spans="1:4" x14ac:dyDescent="0.25">
      <c r="A21" s="135"/>
      <c r="B21" s="135"/>
      <c r="C21" s="136"/>
      <c r="D21" s="137"/>
    </row>
    <row r="22" spans="1:4" x14ac:dyDescent="0.25">
      <c r="A22" s="135"/>
      <c r="B22" s="135"/>
      <c r="C22" s="136"/>
      <c r="D22" s="137"/>
    </row>
    <row r="23" spans="1:4" x14ac:dyDescent="0.25">
      <c r="A23" s="135"/>
      <c r="B23" s="135"/>
      <c r="C23" s="136"/>
      <c r="D23" s="137"/>
    </row>
  </sheetData>
  <sheetProtection sheet="1" objects="1" scenarios="1"/>
  <pageMargins left="0.7" right="0.7" top="0.75" bottom="0.75" header="0.3" footer="0.3"/>
  <customProperties>
    <customPr name="SSC_SHEET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89A3-A255-4DB9-8648-A93D1EC6401F}">
  <dimension ref="A1:CT1094"/>
  <sheetViews>
    <sheetView zoomScale="85" zoomScaleNormal="85" workbookViewId="0">
      <selection activeCell="K1" sqref="E1:K1048576"/>
    </sheetView>
  </sheetViews>
  <sheetFormatPr defaultRowHeight="16.5" x14ac:dyDescent="0.3"/>
  <cols>
    <col min="1" max="1" width="9.140625" bestFit="1" customWidth="1"/>
    <col min="2" max="2" width="14.7109375" bestFit="1" customWidth="1"/>
    <col min="3" max="3" width="13.28515625" bestFit="1" customWidth="1"/>
    <col min="23" max="26" width="8.85546875" style="16"/>
    <col min="27" max="27" width="8.85546875" style="18"/>
    <col min="40" max="40" width="10.28515625" customWidth="1"/>
    <col min="78" max="78" width="19.42578125" bestFit="1" customWidth="1"/>
  </cols>
  <sheetData>
    <row r="1" spans="1:98" x14ac:dyDescent="0.3">
      <c r="I1">
        <v>1</v>
      </c>
      <c r="J1">
        <v>2</v>
      </c>
      <c r="K1">
        <v>3</v>
      </c>
      <c r="L1">
        <v>4</v>
      </c>
      <c r="M1">
        <v>5</v>
      </c>
      <c r="N1">
        <v>6</v>
      </c>
      <c r="O1">
        <v>7</v>
      </c>
      <c r="P1">
        <v>8</v>
      </c>
      <c r="Q1">
        <v>9</v>
      </c>
      <c r="R1">
        <v>10</v>
      </c>
      <c r="S1">
        <v>11</v>
      </c>
      <c r="T1">
        <v>12</v>
      </c>
      <c r="U1">
        <v>13</v>
      </c>
      <c r="AA1" s="17"/>
    </row>
    <row r="2" spans="1:98" x14ac:dyDescent="0.3">
      <c r="J2" t="s">
        <v>34</v>
      </c>
      <c r="AE2">
        <f>COUNTIF(AE4:AE80,"&lt;&gt;")</f>
        <v>12</v>
      </c>
      <c r="AF2">
        <f t="shared" ref="AF2:CQ2" si="0">COUNTIF(AF4:AF80,"&lt;&gt;")</f>
        <v>1</v>
      </c>
      <c r="AG2">
        <f t="shared" si="0"/>
        <v>73</v>
      </c>
      <c r="AH2">
        <f t="shared" si="0"/>
        <v>14</v>
      </c>
      <c r="AI2">
        <f t="shared" si="0"/>
        <v>17</v>
      </c>
      <c r="AJ2">
        <f t="shared" si="0"/>
        <v>18</v>
      </c>
      <c r="AK2">
        <f t="shared" si="0"/>
        <v>27</v>
      </c>
      <c r="AL2">
        <f t="shared" si="0"/>
        <v>1</v>
      </c>
      <c r="AM2">
        <f t="shared" si="0"/>
        <v>73</v>
      </c>
      <c r="AN2">
        <f t="shared" si="0"/>
        <v>25</v>
      </c>
      <c r="AO2">
        <f t="shared" si="0"/>
        <v>7</v>
      </c>
      <c r="AP2">
        <f t="shared" si="0"/>
        <v>1</v>
      </c>
      <c r="AQ2">
        <f t="shared" si="0"/>
        <v>2</v>
      </c>
      <c r="AR2">
        <f t="shared" si="0"/>
        <v>40</v>
      </c>
      <c r="AS2">
        <f t="shared" si="0"/>
        <v>19</v>
      </c>
      <c r="AT2">
        <f t="shared" si="0"/>
        <v>9</v>
      </c>
      <c r="AU2">
        <f t="shared" si="0"/>
        <v>39</v>
      </c>
      <c r="AV2">
        <f t="shared" si="0"/>
        <v>10</v>
      </c>
      <c r="AW2">
        <f t="shared" si="0"/>
        <v>19</v>
      </c>
      <c r="AX2">
        <f t="shared" si="0"/>
        <v>10</v>
      </c>
      <c r="AY2">
        <f t="shared" si="0"/>
        <v>23</v>
      </c>
      <c r="AZ2">
        <f t="shared" si="0"/>
        <v>12</v>
      </c>
      <c r="BA2">
        <f t="shared" si="0"/>
        <v>15</v>
      </c>
      <c r="BB2">
        <f t="shared" si="0"/>
        <v>15</v>
      </c>
      <c r="BC2">
        <f t="shared" si="0"/>
        <v>1</v>
      </c>
      <c r="BD2">
        <f t="shared" si="0"/>
        <v>5</v>
      </c>
      <c r="BE2">
        <f t="shared" si="0"/>
        <v>14</v>
      </c>
      <c r="BF2">
        <f t="shared" si="0"/>
        <v>31</v>
      </c>
      <c r="BG2">
        <f t="shared" si="0"/>
        <v>54</v>
      </c>
      <c r="BH2">
        <f t="shared" si="0"/>
        <v>16</v>
      </c>
      <c r="BI2">
        <f t="shared" si="0"/>
        <v>13</v>
      </c>
      <c r="BJ2">
        <f t="shared" si="0"/>
        <v>16</v>
      </c>
      <c r="BK2">
        <f t="shared" si="0"/>
        <v>2</v>
      </c>
      <c r="BL2">
        <f t="shared" si="0"/>
        <v>21</v>
      </c>
      <c r="BM2">
        <f t="shared" si="0"/>
        <v>10</v>
      </c>
      <c r="BN2">
        <f t="shared" si="0"/>
        <v>26</v>
      </c>
      <c r="BO2">
        <f t="shared" si="0"/>
        <v>1</v>
      </c>
      <c r="BP2">
        <f t="shared" si="0"/>
        <v>8</v>
      </c>
      <c r="BQ2">
        <f t="shared" si="0"/>
        <v>9</v>
      </c>
      <c r="BR2">
        <f t="shared" si="0"/>
        <v>17</v>
      </c>
      <c r="BS2">
        <f t="shared" si="0"/>
        <v>4</v>
      </c>
      <c r="BT2">
        <f t="shared" si="0"/>
        <v>1</v>
      </c>
      <c r="BU2">
        <f t="shared" si="0"/>
        <v>1</v>
      </c>
      <c r="BV2">
        <f t="shared" si="0"/>
        <v>10</v>
      </c>
      <c r="BW2">
        <f t="shared" si="0"/>
        <v>24</v>
      </c>
      <c r="BX2">
        <f t="shared" si="0"/>
        <v>12</v>
      </c>
      <c r="BY2">
        <f t="shared" si="0"/>
        <v>15</v>
      </c>
      <c r="BZ2">
        <f t="shared" si="0"/>
        <v>18</v>
      </c>
      <c r="CA2">
        <f t="shared" si="0"/>
        <v>19</v>
      </c>
      <c r="CB2">
        <f t="shared" si="0"/>
        <v>21</v>
      </c>
      <c r="CC2">
        <f t="shared" si="0"/>
        <v>1</v>
      </c>
      <c r="CD2">
        <f t="shared" si="0"/>
        <v>19</v>
      </c>
      <c r="CE2">
        <f t="shared" si="0"/>
        <v>3</v>
      </c>
      <c r="CF2">
        <f t="shared" si="0"/>
        <v>1</v>
      </c>
      <c r="CG2">
        <f t="shared" si="0"/>
        <v>10</v>
      </c>
      <c r="CH2">
        <f t="shared" si="0"/>
        <v>11</v>
      </c>
      <c r="CI2">
        <f t="shared" si="0"/>
        <v>4</v>
      </c>
      <c r="CJ2">
        <f t="shared" si="0"/>
        <v>8</v>
      </c>
      <c r="CK2">
        <f t="shared" si="0"/>
        <v>60</v>
      </c>
      <c r="CL2">
        <f t="shared" si="0"/>
        <v>12</v>
      </c>
      <c r="CM2">
        <f t="shared" si="0"/>
        <v>30</v>
      </c>
      <c r="CN2">
        <f t="shared" si="0"/>
        <v>1</v>
      </c>
      <c r="CO2">
        <f t="shared" si="0"/>
        <v>4</v>
      </c>
      <c r="CP2">
        <f t="shared" si="0"/>
        <v>28</v>
      </c>
      <c r="CQ2">
        <f t="shared" si="0"/>
        <v>19</v>
      </c>
      <c r="CR2">
        <f t="shared" ref="CR2:CT2" si="1">COUNTIF(CR4:CR80,"&lt;&gt;")</f>
        <v>11</v>
      </c>
      <c r="CS2">
        <f t="shared" si="1"/>
        <v>13</v>
      </c>
      <c r="CT2">
        <f t="shared" si="1"/>
        <v>1</v>
      </c>
    </row>
    <row r="3" spans="1:98" x14ac:dyDescent="0.25">
      <c r="A3" s="23" t="s">
        <v>29</v>
      </c>
      <c r="B3" s="23" t="s">
        <v>2618</v>
      </c>
      <c r="C3" s="23" t="s">
        <v>2619</v>
      </c>
      <c r="E3" t="s">
        <v>29</v>
      </c>
      <c r="F3" t="s">
        <v>30</v>
      </c>
      <c r="G3" t="s">
        <v>36</v>
      </c>
      <c r="H3" t="s">
        <v>37</v>
      </c>
      <c r="I3" t="s">
        <v>1634</v>
      </c>
      <c r="J3" t="s">
        <v>5</v>
      </c>
      <c r="K3" t="s">
        <v>6</v>
      </c>
      <c r="L3" t="s">
        <v>7</v>
      </c>
      <c r="M3" t="s">
        <v>8</v>
      </c>
      <c r="N3" t="s">
        <v>2</v>
      </c>
      <c r="O3" t="s">
        <v>9</v>
      </c>
      <c r="P3" t="s">
        <v>10</v>
      </c>
      <c r="Q3" t="s">
        <v>11</v>
      </c>
      <c r="R3" t="s">
        <v>12</v>
      </c>
      <c r="S3" t="s">
        <v>13</v>
      </c>
      <c r="T3" t="s">
        <v>14</v>
      </c>
      <c r="U3" t="s">
        <v>15</v>
      </c>
      <c r="W3" s="19">
        <v>1</v>
      </c>
      <c r="X3" s="19"/>
      <c r="Y3" s="20" t="s">
        <v>32</v>
      </c>
      <c r="Z3" s="20" t="s">
        <v>38</v>
      </c>
      <c r="AA3" s="20" t="s">
        <v>2615</v>
      </c>
      <c r="AB3" s="21" t="s">
        <v>29</v>
      </c>
      <c r="AC3" s="21" t="s">
        <v>30</v>
      </c>
      <c r="AE3" s="21" t="s">
        <v>39</v>
      </c>
      <c r="AF3" s="21" t="s">
        <v>51</v>
      </c>
      <c r="AG3" s="21" t="s">
        <v>53</v>
      </c>
      <c r="AH3" s="21" t="s">
        <v>141</v>
      </c>
      <c r="AI3" s="21" t="s">
        <v>164</v>
      </c>
      <c r="AJ3" s="21" t="s">
        <v>193</v>
      </c>
      <c r="AK3" s="21" t="s">
        <v>218</v>
      </c>
      <c r="AL3" s="21" t="s">
        <v>243</v>
      </c>
      <c r="AM3" s="21" t="s">
        <v>245</v>
      </c>
      <c r="AN3" s="21" t="s">
        <v>346</v>
      </c>
      <c r="AO3" s="21" t="s">
        <v>398</v>
      </c>
      <c r="AP3" s="25" t="s">
        <v>2617</v>
      </c>
      <c r="AQ3" s="21" t="s">
        <v>409</v>
      </c>
      <c r="AR3" s="21" t="s">
        <v>414</v>
      </c>
      <c r="AS3" s="21" t="s">
        <v>458</v>
      </c>
      <c r="AT3" s="21" t="s">
        <v>486</v>
      </c>
      <c r="AU3" s="21" t="s">
        <v>499</v>
      </c>
      <c r="AV3" s="21" t="s">
        <v>570</v>
      </c>
      <c r="AW3" s="21" t="s">
        <v>591</v>
      </c>
      <c r="AX3" s="21" t="s">
        <v>622</v>
      </c>
      <c r="AY3" s="21" t="s">
        <v>643</v>
      </c>
      <c r="AZ3" s="21" t="s">
        <v>680</v>
      </c>
      <c r="BA3" s="21" t="s">
        <v>699</v>
      </c>
      <c r="BB3" s="21" t="s">
        <v>33</v>
      </c>
      <c r="BC3" s="21" t="s">
        <v>746</v>
      </c>
      <c r="BD3" s="21" t="s">
        <v>748</v>
      </c>
      <c r="BE3" s="21" t="s">
        <v>758</v>
      </c>
      <c r="BF3" s="21" t="s">
        <v>776</v>
      </c>
      <c r="BG3" s="21" t="s">
        <v>828</v>
      </c>
      <c r="BH3" s="21" t="s">
        <v>914</v>
      </c>
      <c r="BI3" s="21" t="s">
        <v>935</v>
      </c>
      <c r="BJ3" s="21" t="s">
        <v>951</v>
      </c>
      <c r="BK3" s="21" t="s">
        <v>984</v>
      </c>
      <c r="BL3" s="21" t="s">
        <v>987</v>
      </c>
      <c r="BM3" s="21" t="s">
        <v>1017</v>
      </c>
      <c r="BN3" s="21" t="s">
        <v>1032</v>
      </c>
      <c r="BO3" s="21" t="s">
        <v>1100</v>
      </c>
      <c r="BP3" s="21" t="s">
        <v>1070</v>
      </c>
      <c r="BQ3" s="21" t="s">
        <v>1084</v>
      </c>
      <c r="BR3" s="21" t="s">
        <v>1103</v>
      </c>
      <c r="BS3" s="21" t="s">
        <v>1130</v>
      </c>
      <c r="BT3" s="21" t="s">
        <v>1136</v>
      </c>
      <c r="BU3" s="21" t="s">
        <v>1138</v>
      </c>
      <c r="BV3" s="21" t="s">
        <v>1140</v>
      </c>
      <c r="BW3" s="21" t="s">
        <v>1156</v>
      </c>
      <c r="BX3" s="21" t="s">
        <v>1189</v>
      </c>
      <c r="BY3" s="21" t="s">
        <v>1203</v>
      </c>
      <c r="BZ3" s="21" t="s">
        <v>1222</v>
      </c>
      <c r="CA3" s="21" t="s">
        <v>1236</v>
      </c>
      <c r="CB3" s="21" t="s">
        <v>1263</v>
      </c>
      <c r="CC3" s="21" t="s">
        <v>1294</v>
      </c>
      <c r="CD3" s="21" t="s">
        <v>1296</v>
      </c>
      <c r="CE3" s="21" t="s">
        <v>1313</v>
      </c>
      <c r="CF3" s="21" t="s">
        <v>1319</v>
      </c>
      <c r="CG3" s="21" t="s">
        <v>1321</v>
      </c>
      <c r="CH3" s="21" t="s">
        <v>1336</v>
      </c>
      <c r="CI3" s="21" t="s">
        <v>1355</v>
      </c>
      <c r="CJ3" s="21" t="s">
        <v>1359</v>
      </c>
      <c r="CK3" s="21" t="s">
        <v>1369</v>
      </c>
      <c r="CL3" s="21" t="s">
        <v>1451</v>
      </c>
      <c r="CM3" s="21" t="s">
        <v>1467</v>
      </c>
      <c r="CN3" s="21" t="s">
        <v>2616</v>
      </c>
      <c r="CO3" s="21" t="s">
        <v>1514</v>
      </c>
      <c r="CP3" s="21" t="s">
        <v>1522</v>
      </c>
      <c r="CQ3" s="21" t="s">
        <v>1562</v>
      </c>
      <c r="CR3" s="21" t="s">
        <v>1592</v>
      </c>
      <c r="CS3" s="21" t="s">
        <v>1610</v>
      </c>
      <c r="CT3" s="21" t="s">
        <v>1632</v>
      </c>
    </row>
    <row r="4" spans="1:98" x14ac:dyDescent="0.3">
      <c r="A4" t="str">
        <f>'TRF &amp; Aux Estimator'!C15</f>
        <v>USA</v>
      </c>
      <c r="B4" t="str">
        <f t="shared" ref="B4:B35" si="2">HLOOKUP($A$4,$Y$3:$AA$58,W4,FALSE)</f>
        <v>AK</v>
      </c>
      <c r="C4" t="str">
        <f>IFERROR(HLOOKUP('TRF &amp; Aux Estimator'!D$15,$AE$3:$CT$83,W4,FALSE),"")</f>
        <v>ADAK NAS</v>
      </c>
      <c r="E4" t="s">
        <v>38</v>
      </c>
      <c r="F4" t="s">
        <v>39</v>
      </c>
      <c r="G4" t="s">
        <v>35</v>
      </c>
      <c r="H4" t="s">
        <v>40</v>
      </c>
      <c r="I4" t="s">
        <v>1635</v>
      </c>
      <c r="J4">
        <v>20.8</v>
      </c>
      <c r="K4">
        <v>21.56</v>
      </c>
      <c r="L4">
        <v>27.9</v>
      </c>
      <c r="M4">
        <v>39.200000000000003</v>
      </c>
      <c r="N4">
        <v>49.5</v>
      </c>
      <c r="O4">
        <v>56.48</v>
      </c>
      <c r="P4">
        <v>63.68</v>
      </c>
      <c r="Q4">
        <v>60.44</v>
      </c>
      <c r="R4">
        <v>52.3</v>
      </c>
      <c r="S4">
        <v>40.28</v>
      </c>
      <c r="T4">
        <v>30.9</v>
      </c>
      <c r="U4">
        <v>20.100000000000001</v>
      </c>
      <c r="W4" s="24">
        <v>2</v>
      </c>
      <c r="Y4" s="16" t="s">
        <v>53</v>
      </c>
      <c r="Z4" s="16" t="s">
        <v>39</v>
      </c>
      <c r="AA4" s="18" t="s">
        <v>2616</v>
      </c>
      <c r="AB4" s="22" t="s">
        <v>38</v>
      </c>
      <c r="AC4" s="22" t="s">
        <v>39</v>
      </c>
      <c r="AE4" s="22" t="str" cm="1">
        <f t="array" ref="AE4:AE15">_xlfn._xlws.FILTER($I:$I,$F:$F=AE3)</f>
        <v>CALGARY INT AP</v>
      </c>
      <c r="AF4" s="22" t="str" cm="1">
        <f t="array" ref="AF4">_xlfn._xlws.FILTER($I:$I,$F:$F=AF3)</f>
        <v>DUBAI INT AP</v>
      </c>
      <c r="AG4" s="22" t="str" cm="1">
        <f t="array" ref="AG4:AG76">_xlfn._xlws.FILTER($I:$I,$F:$F=AG3)</f>
        <v>ADAK NAS</v>
      </c>
      <c r="AH4" s="22" t="str" cm="1">
        <f t="array" ref="AH4:AH17">_xlfn._xlws.FILTER($I:$I,$F:$F=AH3)</f>
        <v>ANNISTON METROPOLITAN AP</v>
      </c>
      <c r="AI4" s="22" t="str" cm="1">
        <f t="array" ref="AI4:AI20">_xlfn._xlws.FILTER($I:$I,$F:$F=AI3)</f>
        <v>BATESVILLE (AWOS)</v>
      </c>
      <c r="AJ4" s="22" t="str" cm="1">
        <f t="array" ref="AJ4:AJ21">_xlfn._xlws.FILTER($I:$I,$F:$F=AJ3)</f>
        <v>CASA GRANDE (AWOS)</v>
      </c>
      <c r="AK4" s="22" t="str" cm="1">
        <f t="array" ref="AK4:AK30">_xlfn._xlws.FILTER($I:$I,$F:$F=AK3)</f>
        <v>ABBOTSFORD AP</v>
      </c>
      <c r="AL4" s="22" t="str" cm="1">
        <f t="array" ref="AL4">_xlfn._xlws.FILTER($I:$I,$F:$F=AL3)</f>
        <v>DHAKA</v>
      </c>
      <c r="AM4" s="22" t="str" cm="1">
        <f t="array" ref="AM4:AM76">_xlfn._xlws.FILTER($I:$I,$F:$F=AM3)</f>
        <v>ALTURAS</v>
      </c>
      <c r="AN4" s="22" t="str" cm="1">
        <f t="array" ref="AN4:AN28">_xlfn._xlws.FILTER($I:$I,$F:$F=AN3)</f>
        <v>AKRON WASHINGTON CO AP</v>
      </c>
      <c r="AO4" s="22" t="str" cm="1">
        <f t="array" ref="AO4:AO10">_xlfn._xlws.FILTER($I:$I,$F:$F=AO3)</f>
        <v>BRIDGEPORT SIKORSKY MEMORIAL</v>
      </c>
      <c r="AP4" s="22" t="e" cm="1" vm="1">
        <f t="array" ref="AP4">_xlfn._xlws.FILTER($I:$I,$F:$F=AP3)</f>
        <v>#VALUE!</v>
      </c>
      <c r="AQ4" s="22" t="str" cm="1">
        <f t="array" ref="AQ4:AQ5">_xlfn._xlws.FILTER($I:$I,$F:$F=AQ3)</f>
        <v>DOVER AFB</v>
      </c>
      <c r="AR4" s="22" t="str" cm="1">
        <f t="array" ref="AR4:AR43">_xlfn._xlws.FILTER($I:$I,$F:$F=AR3)</f>
        <v>CRESTVIEW BOB SIKES AP</v>
      </c>
      <c r="AS4" s="22" t="str" cm="1">
        <f t="array" ref="AS4:AS22">_xlfn._xlws.FILTER($I:$I,$F:$F=AS3)</f>
        <v>ALBANY DOUGHERTY COUNTY AP</v>
      </c>
      <c r="AT4" s="22" t="str" cm="1">
        <f t="array" ref="AT4:AT12">_xlfn._xlws.FILTER($I:$I,$F:$F=AT3)</f>
        <v>BARBERS POINT NAS</v>
      </c>
      <c r="AU4" s="22" t="str" cm="1">
        <f t="array" ref="AU4:AU42">_xlfn._xlws.FILTER($I:$I,$F:$F=AU3)</f>
        <v>ALGONA</v>
      </c>
      <c r="AV4" s="22" t="str" cm="1">
        <f t="array" ref="AV4:AV13">_xlfn._xlws.FILTER($I:$I,$F:$F=AV3)</f>
        <v>BOISE AIR TERMINAL [UO]</v>
      </c>
      <c r="AW4" s="22" t="str" cm="1">
        <f t="array" ref="AW4:AW22">_xlfn._xlws.FILTER($I:$I,$F:$F=AW3)</f>
        <v>AURORA MUNICIPAL</v>
      </c>
      <c r="AX4" s="22" t="str" cm="1">
        <f t="array" ref="AX4:AX13">_xlfn._xlws.FILTER($I:$I,$F:$F=AX3)</f>
        <v>DELAWARE CO JOHNSON</v>
      </c>
      <c r="AY4" s="22" t="str" cm="1">
        <f t="array" ref="AY4:AY26">_xlfn._xlws.FILTER($I:$I,$F:$F=AY3)</f>
        <v>CHANUTE MARTIN JOHNSON AP</v>
      </c>
      <c r="AZ4" s="22" t="str" cm="1">
        <f t="array" ref="AZ4:AZ15">_xlfn._xlws.FILTER($I:$I,$F:$F=AZ3)</f>
        <v>BOWLING GREEN WARREN CO AP</v>
      </c>
      <c r="BA4" s="22" t="str" cm="1">
        <f t="array" ref="BA4:BA18">_xlfn._xlws.FILTER($I:$I,$F:$F=BA3)</f>
        <v>ALEXANDRIA ESLER REGIONAL AP</v>
      </c>
      <c r="BB4" s="22" t="str" cm="1">
        <f t="array" ref="BB4:BB18">_xlfn._xlws.FILTER($I:$I,$F:$F=BB3)</f>
        <v>BARNSTABLE MUNI BOA</v>
      </c>
      <c r="BC4" s="22" t="str" cm="1">
        <f t="array" ref="BC4">_xlfn._xlws.FILTER($I:$I,$F:$F=BC3)</f>
        <v>WINNIPEG</v>
      </c>
      <c r="BD4" s="22" t="str" cm="1">
        <f t="array" ref="BD4:BD8">_xlfn._xlws.FILTER($I:$I,$F:$F=BD3)</f>
        <v>ANDREWS AFB</v>
      </c>
      <c r="BE4" s="22" t="str" cm="1">
        <f t="array" ref="BE4:BE17">_xlfn._xlws.FILTER($I:$I,$F:$F=BE3)</f>
        <v>AUBURN-LEWISTON</v>
      </c>
      <c r="BF4" s="22" t="str" cm="1">
        <f t="array" ref="BF4:BF34">_xlfn._xlws.FILTER($I:$I,$F:$F=BF3)</f>
        <v>ALPENA COUNTY REGIONAL AP</v>
      </c>
      <c r="BG4" s="22" t="str" cm="1">
        <f t="array" ref="BG4:BG57">_xlfn._xlws.FILTER($I:$I,$F:$F=BG3)</f>
        <v>AITKIN NDB(AWOS)</v>
      </c>
      <c r="BH4" s="22" t="str" cm="1">
        <f t="array" ref="BH4:BH19">_xlfn._xlws.FILTER($I:$I,$F:$F=BH3)</f>
        <v>CAPE GIRARDEAU MUNICIPAL AP</v>
      </c>
      <c r="BI4" s="22" t="str" cm="1">
        <f t="array" ref="BI4:BI16">_xlfn._xlws.FILTER($I:$I,$F:$F=BI3)</f>
        <v>COLUMBUS AFB</v>
      </c>
      <c r="BJ4" s="22" t="str" cm="1">
        <f t="array" ref="BJ4:BJ19">_xlfn._xlws.FILTER($I:$I,$F:$F=BJ3)</f>
        <v>BILLINGS LOGAN INT ARPT</v>
      </c>
      <c r="BK4" s="22" t="str" cm="1">
        <f t="array" ref="BK4:BK5">_xlfn._xlws.FILTER($I:$I,$F:$F=BK3)</f>
        <v>FREDERICTON</v>
      </c>
      <c r="BL4" s="22" t="str" cm="1">
        <f t="array" ref="BL4:BL24">_xlfn._xlws.FILTER($I:$I,$F:$F=BL3)</f>
        <v>ASHEVILLE REGIONAL ARPT</v>
      </c>
      <c r="BM4" s="22" t="str" cm="1">
        <f t="array" ref="BM4:BM13">_xlfn._xlws.FILTER($I:$I,$F:$F=BM3)</f>
        <v>BISMARCK MUNICIPAL ARPT [ISIS]</v>
      </c>
      <c r="BN4" s="22" t="str" cm="1">
        <f t="array" ref="BN4:BN29">_xlfn._xlws.FILTER($I:$I,$F:$F=BN3)</f>
        <v>AINSWORTH MUNICIPAL</v>
      </c>
      <c r="BO4" s="22" t="str" cm="1">
        <f t="array" ref="BO4">_xlfn._xlws.FILTER($I:$I,$F:$F=BO3)</f>
        <v>ST JOHNS</v>
      </c>
      <c r="BP4" s="22" t="str" cm="1">
        <f t="array" ref="BP4:BP11">_xlfn._xlws.FILTER($I:$I,$F:$F=BP3)</f>
        <v>BERLIN MUNICIPAL</v>
      </c>
      <c r="BQ4" s="22" t="str" cm="1">
        <f t="array" ref="BQ4:BQ12">_xlfn._xlws.FILTER($I:$I,$F:$F=BQ3)</f>
        <v>ATLANTIC CITY INTL AP</v>
      </c>
      <c r="BR4" s="22" t="str" cm="1">
        <f t="array" ref="BR4:BR20">_xlfn._xlws.FILTER($I:$I,$F:$F=BR3)</f>
        <v>ALBUQUERQUE INTL ARPT [ISIS]</v>
      </c>
      <c r="BS4" s="22" t="str" cm="1">
        <f t="array" ref="BS4:BS7">_xlfn._xlws.FILTER($I:$I,$F:$F=BS3)</f>
        <v>GREENWOOD AP</v>
      </c>
      <c r="BT4" s="22" t="str" cm="1">
        <f t="array" ref="BT4">_xlfn._xlws.FILTER($I:$I,$F:$F=BT3)</f>
        <v>YELLOWKNIFE AP</v>
      </c>
      <c r="BU4" s="22" t="str" cm="1">
        <f t="array" ref="BU4">_xlfn._xlws.FILTER($I:$I,$F:$F=BU3)</f>
        <v>IQALUIT</v>
      </c>
      <c r="BV4" s="22" t="str" cm="1">
        <f t="array" ref="BV4:BV13">_xlfn._xlws.FILTER($I:$I,$F:$F=BV3)</f>
        <v>ELKO MUNICIPAL ARPT</v>
      </c>
      <c r="BW4" s="22" t="str" cm="1">
        <f t="array" ref="BW4:BW27">_xlfn._xlws.FILTER($I:$I,$F:$F=BW3)</f>
        <v>ADIRONDACK RGNL</v>
      </c>
      <c r="BX4" s="22" t="str" cm="1">
        <f t="array" ref="BX4:BX15">_xlfn._xlws.FILTER($I:$I,$F:$F=BX3)</f>
        <v>AKRON AKRON-CANTON REG AP</v>
      </c>
      <c r="BY4" s="22" t="str" cm="1">
        <f t="array" ref="BY4:BY18">_xlfn._xlws.FILTER($I:$I,$F:$F=BY3)</f>
        <v>ALTUS AFB</v>
      </c>
      <c r="BZ4" s="22" t="str" cm="1">
        <f t="array" ref="BZ4:BZ21">_xlfn._xlws.FILTER($I:$I,$F:$F=BZ3)</f>
        <v>BEAUSOLEIL</v>
      </c>
      <c r="CA4" s="22" t="str" cm="1">
        <f t="array" ref="CA4:CA22">_xlfn._xlws.FILTER($I:$I,$F:$F=CA3)</f>
        <v>ASTORIA REGIONAL AIRPORT</v>
      </c>
      <c r="CB4" s="22" t="str" cm="1">
        <f t="array" ref="CB4:CB24">_xlfn._xlws.FILTER($I:$I,$F:$F=CB3)</f>
        <v>ALLENTOWN LEHIGH VALLEY INTL</v>
      </c>
      <c r="CC4" s="22" t="str" cm="1">
        <f t="array" ref="CC4">_xlfn._xlws.FILTER($I:$I,$F:$F=CC3)</f>
        <v>CHARLOTTETOWN</v>
      </c>
      <c r="CD4" s="22" t="str" cm="1">
        <f t="array" ref="CD4:CD22">_xlfn._xlws.FILTER($I:$I,$F:$F=CD3)</f>
        <v>JONQUIERE</v>
      </c>
      <c r="CE4" s="22" t="str" cm="1">
        <f t="array" ref="CE4:CE6">_xlfn._xlws.FILTER($I:$I,$F:$F=CE3)</f>
        <v>BLOCK ISLAND STATE ARPT</v>
      </c>
      <c r="CF4" s="22" t="str" cm="1">
        <f t="array" ref="CF4">_xlfn._xlws.FILTER($I:$I,$F:$F=CF3)</f>
        <v>RIYADH</v>
      </c>
      <c r="CG4" s="22" t="str" cm="1">
        <f t="array" ref="CG4:CG13">_xlfn._xlws.FILTER($I:$I,$F:$F=CG3)</f>
        <v>ANDERSON COUNTY AP</v>
      </c>
      <c r="CH4" s="22" t="str" cm="1">
        <f t="array" ref="CH4:CH14">_xlfn._xlws.FILTER($I:$I,$F:$F=CH3)</f>
        <v>ABERDEEN REGIONAL ARPT</v>
      </c>
      <c r="CI4" s="22" t="str" cm="1">
        <f t="array" ref="CI4:CI7">_xlfn._xlws.FILTER($I:$I,$F:$F=CI3)</f>
        <v>MOOSE JAW AP</v>
      </c>
      <c r="CJ4" s="22" t="str" cm="1">
        <f t="array" ref="CJ4:CJ11">_xlfn._xlws.FILTER($I:$I,$F:$F=CJ3)</f>
        <v>BRISTOL TRI CITY AIRPORT</v>
      </c>
      <c r="CK4" s="22" t="str" cm="1">
        <f t="array" ref="CK4:CK63">_xlfn._xlws.FILTER($I:$I,$F:$F=CK3)</f>
        <v>ABILENE DYESS AFB</v>
      </c>
      <c r="CL4" s="22" t="str" cm="1">
        <f t="array" ref="CL4:CL15">_xlfn._xlws.FILTER($I:$I,$F:$F=CL3)</f>
        <v>BLANDING MUNI AP</v>
      </c>
      <c r="CM4" s="22" t="str" cm="1">
        <f t="array" ref="CM4:CM33">_xlfn._xlws.FILTER($I:$I,$F:$F=CM3)</f>
        <v>ABINGDON</v>
      </c>
      <c r="CN4" s="22" t="e" cm="1" vm="1">
        <f t="array" ref="CN4">_xlfn._xlws.FILTER($I:$I,$F:$F=CN3)</f>
        <v>#VALUE!</v>
      </c>
      <c r="CO4" s="22" t="str" cm="1">
        <f t="array" ref="CO4:CO7">_xlfn._xlws.FILTER($I:$I,$F:$F=CO3)</f>
        <v>BURLINGTON INTERNATIONAL AP</v>
      </c>
      <c r="CP4" s="22" t="str" cm="1">
        <f t="array" ref="CP4:CP31">_xlfn._xlws.FILTER($I:$I,$F:$F=CP3)</f>
        <v>BELLINGHAM INTL AP</v>
      </c>
      <c r="CQ4" s="22" t="str" cm="1">
        <f t="array" ref="CQ4:CQ22">_xlfn._xlws.FILTER($I:$I,$F:$F=CQ3)</f>
        <v>APPLETON/OUTAGAMIE</v>
      </c>
      <c r="CR4" s="22" t="str" cm="1">
        <f t="array" ref="CR4:CR14">_xlfn._xlws.FILTER($I:$I,$F:$F=CR3)</f>
        <v>BECKLEY RALEIGH CO MEM AP</v>
      </c>
      <c r="CS4" s="22" t="str" cm="1">
        <f t="array" ref="CS4:CS16">_xlfn._xlws.FILTER($I:$I,$F:$F=CS3)</f>
        <v>CASPER NATRONA CO INTL AP</v>
      </c>
      <c r="CT4" s="22" t="str" cm="1">
        <f t="array" ref="CT4">_xlfn._xlws.FILTER($I:$I,$F:$F=CT3)</f>
        <v>WHITEHORSE</v>
      </c>
    </row>
    <row r="5" spans="1:98" x14ac:dyDescent="0.3">
      <c r="B5" t="str">
        <f t="shared" si="2"/>
        <v>AL</v>
      </c>
      <c r="C5" t="str">
        <f>IFERROR(HLOOKUP('TRF &amp; Aux Estimator'!D$15,$AE$3:$CT$83,W5,FALSE),"")</f>
        <v>AMBLER</v>
      </c>
      <c r="E5" t="s">
        <v>38</v>
      </c>
      <c r="F5" t="s">
        <v>39</v>
      </c>
      <c r="G5" t="s">
        <v>35</v>
      </c>
      <c r="H5" t="s">
        <v>41</v>
      </c>
      <c r="I5" t="s">
        <v>1636</v>
      </c>
      <c r="J5">
        <v>22.3</v>
      </c>
      <c r="K5">
        <v>23</v>
      </c>
      <c r="L5">
        <v>28.6</v>
      </c>
      <c r="M5">
        <v>38.479999999999997</v>
      </c>
      <c r="N5">
        <v>48.6</v>
      </c>
      <c r="O5">
        <v>54.86</v>
      </c>
      <c r="P5">
        <v>62.6</v>
      </c>
      <c r="Q5">
        <v>59.36</v>
      </c>
      <c r="R5">
        <v>51.8</v>
      </c>
      <c r="S5">
        <v>40.46</v>
      </c>
      <c r="T5">
        <v>31.6</v>
      </c>
      <c r="U5">
        <v>22.1</v>
      </c>
      <c r="W5" s="19">
        <v>3</v>
      </c>
      <c r="Y5" s="16" t="s">
        <v>141</v>
      </c>
      <c r="Z5" s="16" t="s">
        <v>218</v>
      </c>
      <c r="AB5" s="22" t="s">
        <v>50</v>
      </c>
      <c r="AC5" s="22" t="s">
        <v>51</v>
      </c>
      <c r="AE5" t="str">
        <v>COP UPPER</v>
      </c>
      <c r="AG5" t="str">
        <v>AMBLER</v>
      </c>
      <c r="AH5" t="str">
        <v>AUBURN-OPELIKA APT</v>
      </c>
      <c r="AI5" t="str">
        <v>BENTONVILLE (AWOS)</v>
      </c>
      <c r="AJ5" t="str">
        <v>DAVIS MONTHAN AFB</v>
      </c>
      <c r="AK5" t="str">
        <v>AGASSIZ CDA</v>
      </c>
      <c r="AM5" t="str">
        <v>ARCATA AIRPORT</v>
      </c>
      <c r="AN5" t="str">
        <v>ALAMOSA SAN LUIS VALLEY RGNL</v>
      </c>
      <c r="AO5" t="str">
        <v>DANBURY MUNICIPAL</v>
      </c>
      <c r="AQ5" t="str">
        <v>WILMINGTON NEW CASTLE CNTY AP</v>
      </c>
      <c r="AR5" t="str">
        <v>DAYTONA BEACH INTL AP</v>
      </c>
      <c r="AS5" t="str">
        <v>ALMA BACON COUNTY AP</v>
      </c>
      <c r="AT5" t="str">
        <v>HILO INTERNATIONAL AP</v>
      </c>
      <c r="AU5" t="str">
        <v>ATLANTIC</v>
      </c>
      <c r="AV5" t="str">
        <v>BURLEY MUNICIPAL ARPT</v>
      </c>
      <c r="AW5" t="str">
        <v>BELLEVILLE SCOTT AFB</v>
      </c>
      <c r="AX5" t="str">
        <v>EVANSVILLE REGIONAL AP</v>
      </c>
      <c r="AY5" t="str">
        <v>CONCORDIA BLOSSER MUNI AP</v>
      </c>
      <c r="AZ5" t="str">
        <v>CINCINNATI NORTHERN KY AP</v>
      </c>
      <c r="BA5" t="str">
        <v>BARKSDALE AFB</v>
      </c>
      <c r="BB5" t="str">
        <v>BEVERLY MUNI</v>
      </c>
      <c r="BD5" t="str">
        <v>BALTIMORE BLT-WASHNGTN INT</v>
      </c>
      <c r="BE5" t="str">
        <v>AUGUSTA AIRPORT</v>
      </c>
      <c r="BF5" t="str">
        <v>ANN ARBOR MUNICIPAL</v>
      </c>
      <c r="BG5" t="str">
        <v>ALBERT LEA (AWOS)</v>
      </c>
      <c r="BH5" t="str">
        <v>COLUMBIA REGIONAL AIRPORT</v>
      </c>
      <c r="BI5" t="str">
        <v>GOLDEN TRI(AWOS)</v>
      </c>
      <c r="BJ5" t="str">
        <v>BOZEMAN GALLATIN FIELD</v>
      </c>
      <c r="BK5" t="str">
        <v>MONCTON AP</v>
      </c>
      <c r="BL5" t="str">
        <v>CAPE HATTERAS NWS BLDG</v>
      </c>
      <c r="BM5" t="str">
        <v>DEVILS LAKE(AWOS)</v>
      </c>
      <c r="BN5" t="str">
        <v>ALLIANCE MUNICIPAL</v>
      </c>
      <c r="BP5" t="str">
        <v>CONCORD MUNICIPAL ARPT</v>
      </c>
      <c r="BQ5" t="str">
        <v>BELMAR ASC</v>
      </c>
      <c r="BR5" t="str">
        <v>CARLSBAD CAVERN CITY AIR TERM</v>
      </c>
      <c r="BS5" t="str">
        <v>HALIFAX</v>
      </c>
      <c r="BV5" t="str">
        <v>ELY YELLAND FIELD</v>
      </c>
      <c r="BW5" t="str">
        <v>ALBANY COUNTY AP</v>
      </c>
      <c r="BX5" t="str">
        <v>BURKE LAKEFRONT</v>
      </c>
      <c r="BY5" t="str">
        <v>BARTLESVILLE-PHILLIPS FIELD</v>
      </c>
      <c r="BZ5" t="str">
        <v>BURLINGTON PIERS</v>
      </c>
      <c r="CA5" t="str">
        <v>AURORA STATE</v>
      </c>
      <c r="CB5" t="str">
        <v>ALTOONA BLAIR CO ARPT</v>
      </c>
      <c r="CD5" t="str">
        <v>LA BAIE</v>
      </c>
      <c r="CE5" t="str">
        <v>PAWTUCKET (AWOS)</v>
      </c>
      <c r="CG5" t="str">
        <v>BEAUFORT MCAS</v>
      </c>
      <c r="CH5" t="str">
        <v>BROOKINGS (AWOS)</v>
      </c>
      <c r="CI5" t="str">
        <v>PRINCE ALBERT AP</v>
      </c>
      <c r="CJ5" t="str">
        <v>CHATTANOOGA LOVELL FIELD AP</v>
      </c>
      <c r="CK5" t="str">
        <v>ABILENE REGIONAL AP [UT]</v>
      </c>
      <c r="CL5" t="str">
        <v>BRYCE CANYON AP</v>
      </c>
      <c r="CM5" t="str">
        <v>CHARLOTTESVILLE FAA</v>
      </c>
      <c r="CO5" t="str">
        <v>MONTPELIER AP</v>
      </c>
      <c r="CP5" t="str">
        <v>BREMERTON NATIONAL</v>
      </c>
      <c r="CQ5" t="str">
        <v>EAU CLAIRE COUNTY AP</v>
      </c>
      <c r="CR5" t="str">
        <v>BLUEFIELD/MERCER CO [NREL]</v>
      </c>
      <c r="CS5" t="str">
        <v>CHEYENNE MUNICIPAL ARPT</v>
      </c>
    </row>
    <row r="6" spans="1:98" x14ac:dyDescent="0.3">
      <c r="B6" t="str">
        <f t="shared" si="2"/>
        <v>AR</v>
      </c>
      <c r="C6" t="str">
        <f>IFERROR(HLOOKUP('TRF &amp; Aux Estimator'!D$15,$AE$3:$CT$83,W6,FALSE),"")</f>
        <v>ANAKTUVUK PASS</v>
      </c>
      <c r="E6" t="s">
        <v>38</v>
      </c>
      <c r="F6" t="s">
        <v>39</v>
      </c>
      <c r="G6" t="s">
        <v>35</v>
      </c>
      <c r="H6" t="s">
        <v>42</v>
      </c>
      <c r="I6" t="s">
        <v>1637</v>
      </c>
      <c r="J6">
        <v>11.8</v>
      </c>
      <c r="K6">
        <v>14.18</v>
      </c>
      <c r="L6">
        <v>21.6</v>
      </c>
      <c r="M6">
        <v>38.119999999999997</v>
      </c>
      <c r="N6">
        <v>50.2</v>
      </c>
      <c r="O6">
        <v>57.74</v>
      </c>
      <c r="P6">
        <v>62.42</v>
      </c>
      <c r="Q6">
        <v>58.82</v>
      </c>
      <c r="R6">
        <v>50.4</v>
      </c>
      <c r="S6">
        <v>37.58</v>
      </c>
      <c r="T6">
        <v>25.7</v>
      </c>
      <c r="U6">
        <v>11.8</v>
      </c>
      <c r="W6" s="24">
        <v>4</v>
      </c>
      <c r="Y6" s="16" t="s">
        <v>164</v>
      </c>
      <c r="Z6" s="16" t="s">
        <v>746</v>
      </c>
      <c r="AB6" s="22" t="s">
        <v>32</v>
      </c>
      <c r="AC6" s="22" t="s">
        <v>53</v>
      </c>
      <c r="AE6" t="str">
        <v>EDMONTON AP</v>
      </c>
      <c r="AG6" t="str">
        <v>ANAKTUVUK PASS</v>
      </c>
      <c r="AH6" t="str">
        <v>BIRMINGHAM MUNICIPAL AP</v>
      </c>
      <c r="AI6" t="str">
        <v>EL DORADO GOODWIN FIELD</v>
      </c>
      <c r="AJ6" t="str">
        <v>DEER VALLEY/PHOENIX</v>
      </c>
      <c r="AK6" t="str">
        <v>BALLENAS ISLAND</v>
      </c>
      <c r="AM6" t="str">
        <v>BAKERSFIELD MEADOWS FIELD</v>
      </c>
      <c r="AN6" t="str">
        <v>ASPEN PITKIN CO SAR</v>
      </c>
      <c r="AO6" t="str">
        <v>GROTON NEW LONDON AP</v>
      </c>
      <c r="AR6" t="str">
        <v>FORT LAUDERDALE</v>
      </c>
      <c r="AS6" t="str">
        <v>ATHENS BEN EPPS AP</v>
      </c>
      <c r="AT6" t="str">
        <v>HONOLULU INTL ARPT</v>
      </c>
      <c r="AU6" t="str">
        <v>BOONE MUNI</v>
      </c>
      <c r="AV6" t="str">
        <v>CALDWELL (AWOS)</v>
      </c>
      <c r="AW6" t="str">
        <v>CAHOKIA/ST. LOUIS</v>
      </c>
      <c r="AX6" t="str">
        <v>FORT WAYNE INTL AP</v>
      </c>
      <c r="AY6" t="str">
        <v>DODGE CITY REGIONAL AP</v>
      </c>
      <c r="AZ6" t="str">
        <v>FORT CAMPBELL AAF</v>
      </c>
      <c r="BA6" t="str">
        <v>BATON ROUGE RYAN ARPT</v>
      </c>
      <c r="BB6" t="str">
        <v>BOSTON LOGAN INT ARPT</v>
      </c>
      <c r="BD6" t="str">
        <v>HAGERSTOWN RGNL RIC</v>
      </c>
      <c r="BE6" t="str">
        <v>BANGOR INTERNATIONAL AP</v>
      </c>
      <c r="BF6" t="str">
        <v>BATTLE CREEK KELLOGG AP</v>
      </c>
      <c r="BG6" t="str">
        <v>ALEXANDRIA MUNICIPAL AP</v>
      </c>
      <c r="BH6" t="str">
        <v>FARMINGTON</v>
      </c>
      <c r="BI6" t="str">
        <v>GREENVILLE MUNI AP</v>
      </c>
      <c r="BJ6" t="str">
        <v>BUTTE BERT MOONEY ARPT</v>
      </c>
      <c r="BL6" t="str">
        <v>CHARLOTTE DOUGLAS INTL ARPT</v>
      </c>
      <c r="BM6" t="str">
        <v>DICKINSON MUNICIPAL AP</v>
      </c>
      <c r="BN6" t="str">
        <v>BEATRICE MUNICIPAL</v>
      </c>
      <c r="BP6" t="str">
        <v>DILLANT HOPKINS</v>
      </c>
      <c r="BQ6" t="str">
        <v>CALDWELL/ESSEX CO.</v>
      </c>
      <c r="BR6" t="str">
        <v>CLAYTON MUNICIPAL AIRPARK</v>
      </c>
      <c r="BS6" t="str">
        <v>SHEARWATER</v>
      </c>
      <c r="BV6" t="str">
        <v>FALLON NAAS</v>
      </c>
      <c r="BW6" t="str">
        <v>BINGHAMTON EDWIN A LINK FIELD</v>
      </c>
      <c r="BX6" t="str">
        <v>CINCINNATI MUNICIPAL AP LUNKI</v>
      </c>
      <c r="BY6" t="str">
        <v>CLINTON-SHERMAN</v>
      </c>
      <c r="BZ6" t="str">
        <v>ERIEAU</v>
      </c>
      <c r="CA6" t="str">
        <v>BAKER MUNICIPAL AP</v>
      </c>
      <c r="CB6" t="str">
        <v>BRADFORD REGIONAL AP</v>
      </c>
      <c r="CD6" t="str">
        <v>LACADIE</v>
      </c>
      <c r="CE6" t="str">
        <v>PROVIDENCE T F GREEN STATE AR</v>
      </c>
      <c r="CG6" t="str">
        <v>CHARLESTON INTL ARPT</v>
      </c>
      <c r="CH6" t="str">
        <v>CHAN GURNEY MUNI</v>
      </c>
      <c r="CI6" t="str">
        <v>REGINA</v>
      </c>
      <c r="CJ6" t="str">
        <v>CROSSVILLE MEMORIAL AP</v>
      </c>
      <c r="CK6" t="str">
        <v>ALICE INTL AP</v>
      </c>
      <c r="CL6" t="str">
        <v>CEDAR CITY MUNICIPAL AP</v>
      </c>
      <c r="CM6" t="str">
        <v>DANVILLE FAA AP</v>
      </c>
      <c r="CO6" t="str">
        <v>RUTLAND STATE</v>
      </c>
      <c r="CP6" t="str">
        <v>EPHRATA AP FCWOS</v>
      </c>
      <c r="CQ6" t="str">
        <v>GREEN BAY AUSTIN STRAUBEL INT</v>
      </c>
      <c r="CR6" t="str">
        <v>CHARLESTON YEAGER ARPT</v>
      </c>
      <c r="CS6" t="str">
        <v>CODY MUNI (AWOS)</v>
      </c>
    </row>
    <row r="7" spans="1:98" x14ac:dyDescent="0.3">
      <c r="B7" t="str">
        <f t="shared" si="2"/>
        <v>AZ</v>
      </c>
      <c r="C7" t="str">
        <f>IFERROR(HLOOKUP('TRF &amp; Aux Estimator'!D$15,$AE$3:$CT$83,W7,FALSE),"")</f>
        <v>ANCHORAGE INTL AP</v>
      </c>
      <c r="E7" t="s">
        <v>38</v>
      </c>
      <c r="F7" t="s">
        <v>39</v>
      </c>
      <c r="G7" t="s">
        <v>35</v>
      </c>
      <c r="H7" t="s">
        <v>42</v>
      </c>
      <c r="I7" t="s">
        <v>1638</v>
      </c>
      <c r="J7">
        <v>13.6</v>
      </c>
      <c r="K7">
        <v>18.32</v>
      </c>
      <c r="L7">
        <v>25.3</v>
      </c>
      <c r="M7">
        <v>40.64</v>
      </c>
      <c r="N7">
        <v>52.2</v>
      </c>
      <c r="O7">
        <v>60.44</v>
      </c>
      <c r="P7">
        <v>65.84</v>
      </c>
      <c r="Q7">
        <v>62.24</v>
      </c>
      <c r="R7">
        <v>53.4</v>
      </c>
      <c r="S7">
        <v>40.46</v>
      </c>
      <c r="T7">
        <v>28.6</v>
      </c>
      <c r="U7">
        <v>12.7</v>
      </c>
      <c r="W7" s="19">
        <v>5</v>
      </c>
      <c r="Y7" s="16" t="s">
        <v>193</v>
      </c>
      <c r="Z7" s="16" t="s">
        <v>984</v>
      </c>
      <c r="AB7" s="22" t="s">
        <v>32</v>
      </c>
      <c r="AC7" s="22" t="s">
        <v>141</v>
      </c>
      <c r="AE7" t="str">
        <v>EDMONTON MUN AP</v>
      </c>
      <c r="AG7" t="str">
        <v>ANCHORAGE INTL AP</v>
      </c>
      <c r="AH7" t="str">
        <v>CAIRNS FIELD FORT RUCKER</v>
      </c>
      <c r="AI7" t="str">
        <v>FAYETTEVILLE DRAKE FIELD</v>
      </c>
      <c r="AJ7" t="str">
        <v>DOUGLAS BISBEE-DOUGLAS INTL A</v>
      </c>
      <c r="AK7" t="str">
        <v>COMOX AP</v>
      </c>
      <c r="AM7" t="str">
        <v>BEALE AFB</v>
      </c>
      <c r="AN7" t="str">
        <v>AURORA BUCKLEY FIELD ANGB</v>
      </c>
      <c r="AO7" t="str">
        <v>HARTFORD BRADLEY INTL AP</v>
      </c>
      <c r="AR7" t="str">
        <v>FORT LAUDERDALE HOLLYWOOD INT</v>
      </c>
      <c r="AS7" t="str">
        <v>ATLANTA HARTSFIELD INTL AP</v>
      </c>
      <c r="AT7" t="str">
        <v>KAHULUI AIRPORT</v>
      </c>
      <c r="AU7" t="str">
        <v>BURLINGTON MUNICIPAL AP</v>
      </c>
      <c r="AV7" t="str">
        <v>COEUR D`ALENE(AWOS)</v>
      </c>
      <c r="AW7" t="str">
        <v>CENTRAL ILLINOIS RG</v>
      </c>
      <c r="AX7" t="str">
        <v>GRISSOM ARB</v>
      </c>
      <c r="AY7" t="str">
        <v>EMPORIA MUNICIPAL AP</v>
      </c>
      <c r="AZ7" t="str">
        <v>FORT KNOX GODMAN AAF</v>
      </c>
      <c r="BA7" t="str">
        <v>ENGLAND AFB</v>
      </c>
      <c r="BB7" t="str">
        <v>CHICOPEE FALLS WESTO</v>
      </c>
      <c r="BD7" t="str">
        <v>PATUXENT RIVER NAS</v>
      </c>
      <c r="BE7" t="str">
        <v>BAR HARBOR (AWOS)</v>
      </c>
      <c r="BF7" t="str">
        <v>BENTON HARBOR/ROSS</v>
      </c>
      <c r="BG7" t="str">
        <v>AUSTIN MUNI</v>
      </c>
      <c r="BH7" t="str">
        <v>JEFFERSON CITY MEM</v>
      </c>
      <c r="BI7" t="str">
        <v>GREENWOOD LEFLORE ARPT</v>
      </c>
      <c r="BJ7" t="str">
        <v>CUT BANK MUNI AP</v>
      </c>
      <c r="BL7" t="str">
        <v>CHERRY POINT MCAS</v>
      </c>
      <c r="BM7" t="str">
        <v>FARGO HECTOR INTERNATIONAL AP</v>
      </c>
      <c r="BN7" t="str">
        <v>BELLEVUE OFFUTT AFB</v>
      </c>
      <c r="BP7" t="str">
        <v>LACONIA MUNI (AWOS)</v>
      </c>
      <c r="BQ7" t="str">
        <v>CAPE MAY CO</v>
      </c>
      <c r="BR7" t="str">
        <v>CLOVIS CANNON AFB</v>
      </c>
      <c r="BS7" t="str">
        <v>SYDNEY AP</v>
      </c>
      <c r="BV7" t="str">
        <v>LAS VEGAS MCCARRAN INTL AP</v>
      </c>
      <c r="BW7" t="str">
        <v>BUFFALO NIAGARA INTL AP</v>
      </c>
      <c r="BX7" t="str">
        <v>CLEVELAND HOPKINS INTL AP</v>
      </c>
      <c r="BY7" t="str">
        <v>FORT SILL POST FIELD AF</v>
      </c>
      <c r="BZ7" t="str">
        <v>LAGOON CITY</v>
      </c>
      <c r="CA7" t="str">
        <v>BURNS MUNICIPAL ARPT [UO]</v>
      </c>
      <c r="CB7" t="str">
        <v>BUTLER CO (AWOS)</v>
      </c>
      <c r="CD7" t="str">
        <v>LASSOMPTION</v>
      </c>
      <c r="CG7" t="str">
        <v>COLUMBIA METRO ARPT</v>
      </c>
      <c r="CH7" t="str">
        <v>ELLSWORTH AFB</v>
      </c>
      <c r="CI7" t="str">
        <v>SASKATOON</v>
      </c>
      <c r="CJ7" t="str">
        <v>DYERSBURG MUNICIPAL AP</v>
      </c>
      <c r="CK7" t="str">
        <v>AMARILLO INTERNATIONAL AP [CANYON - UT]</v>
      </c>
      <c r="CL7" t="str">
        <v>HANKSVILLE AP</v>
      </c>
      <c r="CM7" t="str">
        <v>DAVISON AAF</v>
      </c>
      <c r="CO7" t="str">
        <v>SPRINGFIELD/HARTNES</v>
      </c>
      <c r="CP7" t="str">
        <v>FAIRCHILD AFB</v>
      </c>
      <c r="CQ7" t="str">
        <v>JANESVILLE/ROCK CO.</v>
      </c>
      <c r="CR7" t="str">
        <v>ELKINS ELKINS-RANDOLPH CO ARP</v>
      </c>
      <c r="CS7" t="str">
        <v>EVANSTON-UINTA COUNTY AP-BURNS FIELD</v>
      </c>
    </row>
    <row r="8" spans="1:98" x14ac:dyDescent="0.3">
      <c r="B8" t="str">
        <f t="shared" si="2"/>
        <v>CA</v>
      </c>
      <c r="C8" t="str">
        <f>IFERROR(HLOOKUP('TRF &amp; Aux Estimator'!D$15,$AE$3:$CT$83,W8,FALSE),"")</f>
        <v>ANCHORAGE MERRILL FIELD</v>
      </c>
      <c r="E8" t="s">
        <v>38</v>
      </c>
      <c r="F8" t="s">
        <v>39</v>
      </c>
      <c r="G8" t="s">
        <v>35</v>
      </c>
      <c r="H8" t="s">
        <v>42</v>
      </c>
      <c r="I8" t="s">
        <v>1639</v>
      </c>
      <c r="J8">
        <v>12.7</v>
      </c>
      <c r="K8">
        <v>15.62</v>
      </c>
      <c r="L8">
        <v>22.6</v>
      </c>
      <c r="M8">
        <v>38.659999999999997</v>
      </c>
      <c r="N8">
        <v>50.5</v>
      </c>
      <c r="O8">
        <v>58.28</v>
      </c>
      <c r="P8">
        <v>63.32</v>
      </c>
      <c r="Q8">
        <v>59.54</v>
      </c>
      <c r="R8">
        <v>51.3</v>
      </c>
      <c r="S8">
        <v>38.479999999999997</v>
      </c>
      <c r="T8">
        <v>26.4</v>
      </c>
      <c r="U8">
        <v>12.2</v>
      </c>
      <c r="W8" s="24">
        <v>6</v>
      </c>
      <c r="Y8" s="16" t="s">
        <v>245</v>
      </c>
      <c r="Z8" s="16" t="s">
        <v>1222</v>
      </c>
      <c r="AB8" s="22" t="s">
        <v>32</v>
      </c>
      <c r="AC8" s="22" t="s">
        <v>164</v>
      </c>
      <c r="AE8" t="str">
        <v>EDMONTON NAMAO</v>
      </c>
      <c r="AG8" t="str">
        <v>ANCHORAGE MERRILL FIELD</v>
      </c>
      <c r="AH8" t="str">
        <v>DOTHAN MUNICIPAL AP</v>
      </c>
      <c r="AI8" t="str">
        <v>FLIPPIN (AWOS)</v>
      </c>
      <c r="AJ8" t="str">
        <v>FLAGSTAFF PULLIAM ARPT</v>
      </c>
      <c r="AK8" t="str">
        <v>CRANBROOK AP</v>
      </c>
      <c r="AM8" t="str">
        <v>BISHOP AIRPORT</v>
      </c>
      <c r="AN8" t="str">
        <v>BROOMFIELD/JEFFCO [BOULDER - SURFRAD]</v>
      </c>
      <c r="AO8" t="str">
        <v>HARTFORD BRAINARD FD</v>
      </c>
      <c r="AR8" t="str">
        <v>FORT MYERS PAGE FIELD</v>
      </c>
      <c r="AS8" t="str">
        <v>AUGUSTA BUSH FIELD</v>
      </c>
      <c r="AT8" t="str">
        <v>KANEOHE BAY MCAS</v>
      </c>
      <c r="AU8" t="str">
        <v>CARROLL</v>
      </c>
      <c r="AV8" t="str">
        <v>IDAHO FALLS FANNING FIELD</v>
      </c>
      <c r="AW8" t="str">
        <v>CHICAGO MIDWAY AP</v>
      </c>
      <c r="AX8" t="str">
        <v>HUNTINGBURG</v>
      </c>
      <c r="AY8" t="str">
        <v>FORT RILEY MARSHALL AAF</v>
      </c>
      <c r="AZ8" t="str">
        <v>HENDERSON CITY</v>
      </c>
      <c r="BA8" t="str">
        <v>FORT POLK AAF</v>
      </c>
      <c r="BB8" t="str">
        <v>LAWRENCE MUNI</v>
      </c>
      <c r="BD8" t="str">
        <v>SALISBURY WICOMICO CO AP</v>
      </c>
      <c r="BE8" t="str">
        <v>CARIBOU MUNICIPAL ARPT</v>
      </c>
      <c r="BF8" t="str">
        <v>CADILLAC WEXFORD CO AP</v>
      </c>
      <c r="BG8" t="str">
        <v>BAUDETTE INTERNATIONAL AP</v>
      </c>
      <c r="BH8" t="str">
        <v>JOPLIN MUNICIPAL AP</v>
      </c>
      <c r="BI8" t="str">
        <v>GULFPORT BILOXI INT</v>
      </c>
      <c r="BJ8" t="str">
        <v>GLASGOW INTL ARPT</v>
      </c>
      <c r="BL8" t="str">
        <v>DARE CO RGNL</v>
      </c>
      <c r="BM8" t="str">
        <v>GRAND FORKS AF</v>
      </c>
      <c r="BN8" t="str">
        <v>BREWSTER FIELD ARPT</v>
      </c>
      <c r="BP8" t="str">
        <v>LEBANON MUNICIPAL</v>
      </c>
      <c r="BQ8" t="str">
        <v>MCGUIRE AFB</v>
      </c>
      <c r="BR8" t="str">
        <v>CLOVIS MUNI (AWOS)</v>
      </c>
      <c r="BV8" t="str">
        <v>LOVELOCK DERBY FIELD</v>
      </c>
      <c r="BW8" t="str">
        <v>ELMIRA CORNING REGIONAL AP</v>
      </c>
      <c r="BX8" t="str">
        <v>COLUMBUS PORT COLUMBUS INTL A</v>
      </c>
      <c r="BY8" t="str">
        <v>GAGE AIRPORT</v>
      </c>
      <c r="BZ8" t="str">
        <v>LONDON AP</v>
      </c>
      <c r="CA8" t="str">
        <v>CORVALLIS MUNI</v>
      </c>
      <c r="CB8" t="str">
        <v>DUBOIS FAA AP</v>
      </c>
      <c r="CD8" t="str">
        <v>LENNOXVILLE</v>
      </c>
      <c r="CG8" t="str">
        <v>FLORENCE REGIONAL AP</v>
      </c>
      <c r="CH8" t="str">
        <v>HURON REGIONAL ARPT</v>
      </c>
      <c r="CJ8" t="str">
        <v>JACKSON MCKELLAR-SIPES REGL A</v>
      </c>
      <c r="CK8" t="str">
        <v>AUSTIN MUELLER MUNICIPAL AP [UT]</v>
      </c>
      <c r="CL8" t="str">
        <v>MOAB/CANYONLANDS [UO]</v>
      </c>
      <c r="CM8" t="str">
        <v>FARMVILLE</v>
      </c>
      <c r="CP8" t="str">
        <v>FELTS FLD</v>
      </c>
      <c r="CQ8" t="str">
        <v>LA CROSSE MUNICIPAL ARPT</v>
      </c>
      <c r="CR8" t="str">
        <v>HARRISON MARION RGN</v>
      </c>
      <c r="CS8" t="str">
        <v>GILLETTE/GILLETTE-C</v>
      </c>
    </row>
    <row r="9" spans="1:98" x14ac:dyDescent="0.3">
      <c r="B9" t="str">
        <f t="shared" si="2"/>
        <v>CO</v>
      </c>
      <c r="C9" t="str">
        <f>IFERROR(HLOOKUP('TRF &amp; Aux Estimator'!D$15,$AE$3:$CT$83,W9,FALSE),"")</f>
        <v>ANCHORAGE/ELMENDORF</v>
      </c>
      <c r="E9" t="s">
        <v>38</v>
      </c>
      <c r="F9" t="s">
        <v>39</v>
      </c>
      <c r="G9" t="s">
        <v>35</v>
      </c>
      <c r="H9" t="s">
        <v>43</v>
      </c>
      <c r="I9" t="s">
        <v>1640</v>
      </c>
      <c r="J9">
        <v>2.2999999999999998</v>
      </c>
      <c r="K9">
        <v>6.8</v>
      </c>
      <c r="L9">
        <v>18.5</v>
      </c>
      <c r="M9">
        <v>37.04</v>
      </c>
      <c r="N9">
        <v>48.7</v>
      </c>
      <c r="O9">
        <v>58.82</v>
      </c>
      <c r="P9">
        <v>63.86</v>
      </c>
      <c r="Q9">
        <v>59</v>
      </c>
      <c r="R9">
        <v>49.8</v>
      </c>
      <c r="S9">
        <v>36.5</v>
      </c>
      <c r="T9">
        <v>20.8</v>
      </c>
      <c r="U9">
        <v>3.2</v>
      </c>
      <c r="W9" s="19">
        <v>7</v>
      </c>
      <c r="Y9" s="16" t="s">
        <v>346</v>
      </c>
      <c r="Z9" s="16" t="s">
        <v>1294</v>
      </c>
      <c r="AB9" s="22" t="s">
        <v>32</v>
      </c>
      <c r="AC9" s="22" t="s">
        <v>193</v>
      </c>
      <c r="AE9" t="str">
        <v>FORT MCMURRAY AP</v>
      </c>
      <c r="AG9" t="str">
        <v>ANCHORAGE/ELMENDORF</v>
      </c>
      <c r="AH9" t="str">
        <v>GADSEN MUNI AWOS</v>
      </c>
      <c r="AI9" t="str">
        <v>FORT SMITH REGIONAL AP</v>
      </c>
      <c r="AJ9" t="str">
        <v>GRAND CANYON NATL P</v>
      </c>
      <c r="AK9" t="str">
        <v>DISCOVERY ISLAND</v>
      </c>
      <c r="AM9" t="str">
        <v>BLUE CANYON AP</v>
      </c>
      <c r="AN9" t="str">
        <v>COLORADO SPRINGS MUNI AP</v>
      </c>
      <c r="AO9" t="str">
        <v>NEW HAVEN TWEED AIRPORT</v>
      </c>
      <c r="AR9" t="str">
        <v>GAINESVILLE REGIONAL AP</v>
      </c>
      <c r="AS9" t="str">
        <v>BRUNSWICK GOLDEN IS</v>
      </c>
      <c r="AT9" t="str">
        <v>KONA INTL AT KEAHOL</v>
      </c>
      <c r="AU9" t="str">
        <v>CEDAR RAPIDS MUNICIPAL AP</v>
      </c>
      <c r="AV9" t="str">
        <v>JOSLIN FLD MAGIC VA [TWIN FALLS - UO]</v>
      </c>
      <c r="AW9" t="str">
        <v>CHICAGO OHARE INTL AP</v>
      </c>
      <c r="AX9" t="str">
        <v>INDIANAPOLIS INTL AP</v>
      </c>
      <c r="AY9" t="str">
        <v>GARDEN CITY MUNICIPAL AP</v>
      </c>
      <c r="AZ9" t="str">
        <v>JACKSON JULIAN CARROLL AP</v>
      </c>
      <c r="BA9" t="str">
        <v>LAFAYETTE REGIONAL AP</v>
      </c>
      <c r="BB9" t="str">
        <v>MARTHAS VINEYARD</v>
      </c>
      <c r="BE9" t="str">
        <v>HOULTON INTL ARPT</v>
      </c>
      <c r="BF9" t="str">
        <v>CHIPPEWA CO INTL</v>
      </c>
      <c r="BG9" t="str">
        <v>BEMIDJI MUNICIPAL</v>
      </c>
      <c r="BH9" t="str">
        <v>KAISER MEM (AWOS)</v>
      </c>
      <c r="BI9" t="str">
        <v>HATTIESBURG LAUREL</v>
      </c>
      <c r="BJ9" t="str">
        <v>GLENDIVE(AWOS)</v>
      </c>
      <c r="BL9" t="str">
        <v>ELIZABETH CITY COAST GUARD AI [NREL]</v>
      </c>
      <c r="BM9" t="str">
        <v>GRAND FORKS INTERNATIONAL AP</v>
      </c>
      <c r="BN9" t="str">
        <v>BROKEN BOW MUNI</v>
      </c>
      <c r="BP9" t="str">
        <v>MANCHESTER AIRPORT</v>
      </c>
      <c r="BQ9" t="str">
        <v>MILLVILLE MUNICIPAL AP</v>
      </c>
      <c r="BR9" t="str">
        <v>DEMING MUNI</v>
      </c>
      <c r="BV9" t="str">
        <v>MERCURY DESERT ROCK AP [SURFRAD]</v>
      </c>
      <c r="BW9" t="str">
        <v>FORT DRUM/WHEELER-S</v>
      </c>
      <c r="BX9" t="str">
        <v>DAYTON INTERNATIONAL AIRPORT</v>
      </c>
      <c r="BY9" t="str">
        <v>HOBART MUNICIPAL AP</v>
      </c>
      <c r="BZ9" t="str">
        <v>NORTH BAY AP</v>
      </c>
      <c r="CA9" t="str">
        <v>EUGENE MAHLON SWEET ARPT [UO]</v>
      </c>
      <c r="CB9" t="str">
        <v>ERIE INTERNATIONAL AP</v>
      </c>
      <c r="CD9" t="str">
        <v>MC TAVISH</v>
      </c>
      <c r="CG9" t="str">
        <v>GREENVILLE DOWNTOWN AP</v>
      </c>
      <c r="CH9" t="str">
        <v>MITCHELL (AWOS)</v>
      </c>
      <c r="CJ9" t="str">
        <v>KNOXVILLE MCGHEE TYSON AP</v>
      </c>
      <c r="CK9" t="str">
        <v>BROWNSVILLE S PADRE ISL INTL</v>
      </c>
      <c r="CL9" t="str">
        <v>OGDEN HILL AFB</v>
      </c>
      <c r="CM9" t="str">
        <v>FRANKLIN NAAS</v>
      </c>
      <c r="CP9" t="str">
        <v>GRAY AAF</v>
      </c>
      <c r="CQ9" t="str">
        <v>LONE ROCK FAA AP</v>
      </c>
      <c r="CR9" t="str">
        <v>HUNTINGTON TRI-STATE ARPT</v>
      </c>
      <c r="CS9" t="str">
        <v>GREEN RIVER-GREATER GREEN RIVER INTERGALACTIC SPACEPORT</v>
      </c>
    </row>
    <row r="10" spans="1:98" x14ac:dyDescent="0.3">
      <c r="B10" t="str">
        <f t="shared" si="2"/>
        <v>CT</v>
      </c>
      <c r="C10" t="str">
        <f>IFERROR(HLOOKUP('TRF &amp; Aux Estimator'!D$15,$AE$3:$CT$83,W10,FALSE),"")</f>
        <v>ANIAK AIRPORT</v>
      </c>
      <c r="E10" t="s">
        <v>38</v>
      </c>
      <c r="F10" t="s">
        <v>39</v>
      </c>
      <c r="G10" t="s">
        <v>35</v>
      </c>
      <c r="H10" t="s">
        <v>44</v>
      </c>
      <c r="I10" t="s">
        <v>1641</v>
      </c>
      <c r="J10">
        <v>9.5</v>
      </c>
      <c r="K10">
        <v>13.82</v>
      </c>
      <c r="L10">
        <v>20.8</v>
      </c>
      <c r="M10">
        <v>37.76</v>
      </c>
      <c r="N10">
        <v>49.6</v>
      </c>
      <c r="O10">
        <v>58.64</v>
      </c>
      <c r="P10">
        <v>62.42</v>
      </c>
      <c r="Q10">
        <v>59</v>
      </c>
      <c r="R10">
        <v>50.7</v>
      </c>
      <c r="S10">
        <v>38.119999999999997</v>
      </c>
      <c r="T10">
        <v>24.3</v>
      </c>
      <c r="U10">
        <v>10.9</v>
      </c>
      <c r="W10" s="24">
        <v>8</v>
      </c>
      <c r="Y10" s="16" t="s">
        <v>398</v>
      </c>
      <c r="Z10" s="16" t="s">
        <v>1296</v>
      </c>
      <c r="AB10" s="22" t="s">
        <v>38</v>
      </c>
      <c r="AC10" s="22" t="s">
        <v>218</v>
      </c>
      <c r="AE10" t="str">
        <v>GRAND PRAIRIE</v>
      </c>
      <c r="AG10" t="str">
        <v>ANIAK AIRPORT</v>
      </c>
      <c r="AH10" t="str">
        <v>HUNTSVILLE INTL/JONES FIELD</v>
      </c>
      <c r="AI10" t="str">
        <v>HARRISON FAA AP</v>
      </c>
      <c r="AJ10" t="str">
        <v>KINGMAN (AMOS)</v>
      </c>
      <c r="AK10" t="str">
        <v>ENTRANCE ISLAND</v>
      </c>
      <c r="AM10" t="str">
        <v>BLYTHE RIVERSIDE CO ARPT</v>
      </c>
      <c r="AN10" t="str">
        <v>CORTEZ/MONTEZUMA</v>
      </c>
      <c r="AO10" t="str">
        <v>OXFORD (AWOS)</v>
      </c>
      <c r="AR10" t="str">
        <v>HOMESTEAD AFB</v>
      </c>
      <c r="AS10" t="str">
        <v>BRUNSWICK MALCOLM MCKINNON AP</v>
      </c>
      <c r="AT10" t="str">
        <v>LANAI AP</v>
      </c>
      <c r="AU10" t="str">
        <v>CHARITON</v>
      </c>
      <c r="AV10" t="str">
        <v>LEWISTON NEZ PERCE CNTY AP</v>
      </c>
      <c r="AW10" t="str">
        <v>CHICAGO/WAUKEGAN</v>
      </c>
      <c r="AX10" t="str">
        <v>LAFAYETTE PURDUE UNIV AP</v>
      </c>
      <c r="AY10" t="str">
        <v>GOODLAND RENNER FIELD</v>
      </c>
      <c r="AZ10" t="str">
        <v>LEXINGTON BLUEGRASS AP</v>
      </c>
      <c r="BA10" t="str">
        <v>LAKE CHARLES REGIONAL ARPT</v>
      </c>
      <c r="BB10" t="str">
        <v>NANTUCKET MEMORIAL AP</v>
      </c>
      <c r="BE10" t="str">
        <v>MILLINOCKET MUNICIPAL AP</v>
      </c>
      <c r="BF10" t="str">
        <v>DETROIT CITY AIRPORT</v>
      </c>
      <c r="BG10" t="str">
        <v>BENSON MUNI</v>
      </c>
      <c r="BH10" t="str">
        <v>KANSAS CITY DOWNTOWN AP</v>
      </c>
      <c r="BI10" t="str">
        <v>JACKSON INTERNATIONAL AP</v>
      </c>
      <c r="BJ10" t="str">
        <v>GREAT FALLS INTL ARPT</v>
      </c>
      <c r="BL10" t="str">
        <v>FAYETTEVILLE POPE AFB</v>
      </c>
      <c r="BM10" t="str">
        <v>JAMESTOWN MUNICIPAL ARPT</v>
      </c>
      <c r="BN10" t="str">
        <v>CHADRON MUNI AP</v>
      </c>
      <c r="BP10" t="str">
        <v>MOUNT WASHINGTON</v>
      </c>
      <c r="BQ10" t="str">
        <v>NEWARK INTERNATIONAL ARPT</v>
      </c>
      <c r="BR10" t="str">
        <v>FARMINGTON FOUR CORNERS REGL</v>
      </c>
      <c r="BV10" t="str">
        <v>NELLIS AFB</v>
      </c>
      <c r="BW10" t="str">
        <v>GLENS FALLS AP</v>
      </c>
      <c r="BX10" t="str">
        <v>FINDLAY AIRPORT</v>
      </c>
      <c r="BY10" t="str">
        <v>LAWTON MUNICIPAL</v>
      </c>
      <c r="BZ10" t="str">
        <v>OTTAWA</v>
      </c>
      <c r="CA10" t="str">
        <v>KLAMATH FALLS INTL AP [UO]</v>
      </c>
      <c r="CB10" t="str">
        <v>FRANKLIN</v>
      </c>
      <c r="CD10" t="str">
        <v>MONT JOLI AB</v>
      </c>
      <c r="CG10" t="str">
        <v>GREER GREENV-SPARTANBRG AP</v>
      </c>
      <c r="CH10" t="str">
        <v>MOBRIDGE</v>
      </c>
      <c r="CJ10" t="str">
        <v>MEMPHIS INTERNATIONAL AP</v>
      </c>
      <c r="CK10" t="str">
        <v>CAMP MABRY</v>
      </c>
      <c r="CL10" t="str">
        <v>OGDEN HINKLEY AIRPORT</v>
      </c>
      <c r="CM10" t="str">
        <v>HILLSVILLE</v>
      </c>
      <c r="CP10" t="str">
        <v>HANFORD</v>
      </c>
      <c r="CQ10" t="str">
        <v>MADISON DANE CO REGIONAL ARPT [ISIS]</v>
      </c>
      <c r="CR10" t="str">
        <v>LEWISBURG/GREENBRIE</v>
      </c>
      <c r="CS10" t="str">
        <v>JACKSON HOLE</v>
      </c>
    </row>
    <row r="11" spans="1:98" x14ac:dyDescent="0.3">
      <c r="B11" t="str">
        <f t="shared" si="2"/>
        <v>DE</v>
      </c>
      <c r="C11" t="str">
        <f>IFERROR(HLOOKUP('TRF &amp; Aux Estimator'!D$15,$AE$3:$CT$83,W11,FALSE),"")</f>
        <v>ANNETTE ISLAND AP</v>
      </c>
      <c r="E11" t="s">
        <v>38</v>
      </c>
      <c r="F11" t="s">
        <v>39</v>
      </c>
      <c r="G11" t="s">
        <v>35</v>
      </c>
      <c r="H11" t="s">
        <v>45</v>
      </c>
      <c r="I11" t="s">
        <v>45</v>
      </c>
      <c r="J11">
        <v>12.7</v>
      </c>
      <c r="K11">
        <v>15.8</v>
      </c>
      <c r="L11">
        <v>24.1</v>
      </c>
      <c r="M11">
        <v>38.119999999999997</v>
      </c>
      <c r="N11">
        <v>49.3</v>
      </c>
      <c r="O11">
        <v>56.66</v>
      </c>
      <c r="P11">
        <v>62.24</v>
      </c>
      <c r="Q11">
        <v>58.28</v>
      </c>
      <c r="R11">
        <v>50.2</v>
      </c>
      <c r="S11">
        <v>38.479999999999997</v>
      </c>
      <c r="T11">
        <v>26.1</v>
      </c>
      <c r="U11">
        <v>12.7</v>
      </c>
      <c r="W11" s="19">
        <v>9</v>
      </c>
      <c r="Y11" s="16" t="s">
        <v>409</v>
      </c>
      <c r="Z11" s="16" t="s">
        <v>1355</v>
      </c>
      <c r="AB11" s="22" t="s">
        <v>242</v>
      </c>
      <c r="AC11" s="22" t="s">
        <v>243</v>
      </c>
      <c r="AE11" t="str">
        <v>LACOMBE</v>
      </c>
      <c r="AG11" t="str">
        <v>ANNETTE ISLAND AP</v>
      </c>
      <c r="AH11" t="str">
        <v>MAXWELL AFB</v>
      </c>
      <c r="AI11" t="str">
        <v>JONESBORO MUNI</v>
      </c>
      <c r="AJ11" t="str">
        <v>LUKE AFB</v>
      </c>
      <c r="AK11" t="str">
        <v>ESQUIMALT HARBOUR</v>
      </c>
      <c r="AM11" t="str">
        <v>BURBANK-GLENDALE-PASADENA AP</v>
      </c>
      <c r="AN11" t="str">
        <v>CRAIG-MOFFAT</v>
      </c>
      <c r="AR11" t="str">
        <v>JACKSONVILLE INTL ARPT</v>
      </c>
      <c r="AS11" t="str">
        <v>COLUMBUS METROPOLITAN ARPT</v>
      </c>
      <c r="AT11" t="str">
        <v>LIHUE AIRPORT</v>
      </c>
      <c r="AU11" t="str">
        <v>CHARLES CITY</v>
      </c>
      <c r="AV11" t="str">
        <v>MOUNTAIN HOME AFB</v>
      </c>
      <c r="AW11" t="str">
        <v>DECATUR</v>
      </c>
      <c r="AX11" t="str">
        <v>MONROE CO</v>
      </c>
      <c r="AY11" t="str">
        <v>GREAT BEND (AWOS)</v>
      </c>
      <c r="AZ11" t="str">
        <v>LONDON-CORBIN AP</v>
      </c>
      <c r="BA11" t="str">
        <v>MONROE REGIONAL AP</v>
      </c>
      <c r="BB11" t="str">
        <v>NEW BEDFORD RGNL</v>
      </c>
      <c r="BE11" t="str">
        <v>NORTHERN AROOSTOOK</v>
      </c>
      <c r="BF11" t="str">
        <v>DETROIT METROPOLITAN ARPT</v>
      </c>
      <c r="BG11" t="str">
        <v>BRAINERD/WIELAND</v>
      </c>
      <c r="BH11" t="str">
        <v>KANSAS CITY INT ARPT</v>
      </c>
      <c r="BI11" t="str">
        <v>KEESLER AFB</v>
      </c>
      <c r="BJ11" t="str">
        <v>HAVRE CITY-COUNTY AP</v>
      </c>
      <c r="BL11" t="str">
        <v>FAYETTEVILLE RGNL G</v>
      </c>
      <c r="BM11" t="str">
        <v>MINOT AFB</v>
      </c>
      <c r="BN11" t="str">
        <v>COLUMBUS MUNI</v>
      </c>
      <c r="BP11" t="str">
        <v>PEASE INTL TRADEPOR</v>
      </c>
      <c r="BQ11" t="str">
        <v>TETERBORO AIRPORT</v>
      </c>
      <c r="BR11" t="str">
        <v>GALLUP SEN CLARKE FLD</v>
      </c>
      <c r="BV11" t="str">
        <v>RENO TAHOE INTERNATIONAL AP</v>
      </c>
      <c r="BW11" t="str">
        <v>ISLIP LONG ISL MACARTHUR AP</v>
      </c>
      <c r="BX11" t="str">
        <v>MANSFIELD LAHM MUNICIPAL ARPT</v>
      </c>
      <c r="BY11" t="str">
        <v>MCALESTER MUNICIPAL AP</v>
      </c>
      <c r="BZ11" t="str">
        <v>PETERBOROUGH AP</v>
      </c>
      <c r="CA11" t="str">
        <v>LA GRANDE MUNI AP</v>
      </c>
      <c r="CB11" t="str">
        <v>HARRISBURG CAPITAL CITY ARPT</v>
      </c>
      <c r="CD11" t="str">
        <v>MONT-ORFORD</v>
      </c>
      <c r="CG11" t="str">
        <v>MYRTLE BEACH AFB</v>
      </c>
      <c r="CH11" t="str">
        <v>PIERRE MUNICIPAL AP</v>
      </c>
      <c r="CJ11" t="str">
        <v>NASHVILLE INTERNATIONAL AP</v>
      </c>
      <c r="CK11" t="str">
        <v>CHILDRESS MUNICIPAL AP</v>
      </c>
      <c r="CL11" t="str">
        <v>PROVO MUNI (AWOS)</v>
      </c>
      <c r="CM11" t="str">
        <v>HOT SPRINGS/INGALLS</v>
      </c>
      <c r="CP11" t="str">
        <v>HOQUIAM AP</v>
      </c>
      <c r="CQ11" t="str">
        <v>MANITOWOC MUNI AWOS</v>
      </c>
      <c r="CR11" t="str">
        <v>MARTINSBURG EASTERN WV REG AP</v>
      </c>
      <c r="CS11" t="str">
        <v>LANDER HUNT FIELD</v>
      </c>
    </row>
    <row r="12" spans="1:98" x14ac:dyDescent="0.3">
      <c r="B12" t="str">
        <f t="shared" si="2"/>
        <v>FL</v>
      </c>
      <c r="C12" t="str">
        <f>IFERROR(HLOOKUP('TRF &amp; Aux Estimator'!D$15,$AE$3:$CT$83,W12,FALSE),"")</f>
        <v>ANVIK</v>
      </c>
      <c r="E12" t="s">
        <v>38</v>
      </c>
      <c r="F12" t="s">
        <v>39</v>
      </c>
      <c r="G12" t="s">
        <v>35</v>
      </c>
      <c r="H12" t="s">
        <v>46</v>
      </c>
      <c r="I12" t="s">
        <v>46</v>
      </c>
      <c r="J12">
        <v>23.7</v>
      </c>
      <c r="K12">
        <v>24.8</v>
      </c>
      <c r="L12">
        <v>32.200000000000003</v>
      </c>
      <c r="M12">
        <v>42.44</v>
      </c>
      <c r="N12">
        <v>50.5</v>
      </c>
      <c r="O12">
        <v>54.86</v>
      </c>
      <c r="P12">
        <v>66.56</v>
      </c>
      <c r="Q12">
        <v>64.58</v>
      </c>
      <c r="R12">
        <v>56.5</v>
      </c>
      <c r="S12">
        <v>44.42</v>
      </c>
      <c r="T12">
        <v>34.9</v>
      </c>
      <c r="U12">
        <v>23.4</v>
      </c>
      <c r="W12" s="24">
        <v>10</v>
      </c>
      <c r="Y12" s="16" t="s">
        <v>414</v>
      </c>
      <c r="Z12" s="16" t="s">
        <v>1632</v>
      </c>
      <c r="AB12" s="22" t="s">
        <v>32</v>
      </c>
      <c r="AC12" s="22" t="s">
        <v>245</v>
      </c>
      <c r="AE12" t="str">
        <v>LETHBRIDGE</v>
      </c>
      <c r="AG12" t="str">
        <v>ANVIK</v>
      </c>
      <c r="AH12" t="str">
        <v>MOBILE DOWNTOWN AP</v>
      </c>
      <c r="AI12" t="str">
        <v>LITTLE ROCK ADAMS FIELD</v>
      </c>
      <c r="AJ12" t="str">
        <v>PAGE MUNI (AMOS)</v>
      </c>
      <c r="AK12" t="str">
        <v>FORT NELSON</v>
      </c>
      <c r="AM12" t="str">
        <v>CAMARILLO (AWOS)</v>
      </c>
      <c r="AN12" t="str">
        <v>DENVER INTL AP</v>
      </c>
      <c r="AR12" t="str">
        <v>JACKSONVILLE NAS</v>
      </c>
      <c r="AS12" t="str">
        <v>DEKALB PEACHTREE</v>
      </c>
      <c r="AT12" t="str">
        <v>MOLOKAI (AMOS)</v>
      </c>
      <c r="AU12" t="str">
        <v>CLARINDA</v>
      </c>
      <c r="AV12" t="str">
        <v>POCATELLO REGIONAL AP</v>
      </c>
      <c r="AW12" t="str">
        <v>MARION REGIONAL</v>
      </c>
      <c r="AX12" t="str">
        <v>SOUTH BEND MICHIANA RGNL AP</v>
      </c>
      <c r="AY12" t="str">
        <v>HAYS MUNI (AWOS)</v>
      </c>
      <c r="AZ12" t="str">
        <v>LOUISVILLE BOWMAN FIELD</v>
      </c>
      <c r="BA12" t="str">
        <v>NEW IBERIA NAAS</v>
      </c>
      <c r="BB12" t="str">
        <v>NORTH ADAMS</v>
      </c>
      <c r="BE12" t="str">
        <v>PORTLAND INTL JETPORT</v>
      </c>
      <c r="BF12" t="str">
        <v>DETROIT WILLOW RUN AP</v>
      </c>
      <c r="BG12" t="str">
        <v>CAMBRIDGE MUNI</v>
      </c>
      <c r="BH12" t="str">
        <v>KIRKSVILLE REGIONAL AP</v>
      </c>
      <c r="BI12" t="str">
        <v>MCCOMB PIKE COUNTY AP</v>
      </c>
      <c r="BJ12" t="str">
        <v>HELENA REGIONAL AIRPORT</v>
      </c>
      <c r="BL12" t="str">
        <v>FORT BRAGG SIMMONS AAF</v>
      </c>
      <c r="BM12" t="str">
        <v>MINOT FAA AP</v>
      </c>
      <c r="BN12" t="str">
        <v>FALLS CITY/BRENNER</v>
      </c>
      <c r="BQ12" t="str">
        <v>TRENTON MERCER COUNTY AP</v>
      </c>
      <c r="BR12" t="str">
        <v>HOLLOMAN AFB</v>
      </c>
      <c r="BV12" t="str">
        <v>TONOPAH AIRPORT</v>
      </c>
      <c r="BW12" t="str">
        <v>JAMESTOWN (AWOS)</v>
      </c>
      <c r="BX12" t="str">
        <v>OHIO STATE UNIVERSI</v>
      </c>
      <c r="BY12" t="str">
        <v>OKLAHOMA CITY TINKER AFB</v>
      </c>
      <c r="BZ12" t="str">
        <v>PORT WELLER</v>
      </c>
      <c r="CA12" t="str">
        <v>LAKEVIEW (AWOS)</v>
      </c>
      <c r="CB12" t="str">
        <v>JOHNSTOWN CAMBRIA COUNTY AP</v>
      </c>
      <c r="CD12" t="str">
        <v>MONTREAL</v>
      </c>
      <c r="CG12" t="str">
        <v>NORTH MYRTLE BEACH-GRAND STRAND FIELD</v>
      </c>
      <c r="CH12" t="str">
        <v>RAPID CITY REGIONAL ARPT</v>
      </c>
      <c r="CK12" t="str">
        <v>COLLEGE STATION EASTERWOOD FL</v>
      </c>
      <c r="CL12" t="str">
        <v>SAINT GEORGE (AWOS)</v>
      </c>
      <c r="CM12" t="str">
        <v>LANGLEY AFB</v>
      </c>
      <c r="CP12" t="str">
        <v>KELSO WB AP</v>
      </c>
      <c r="CQ12" t="str">
        <v>MARSHFIELD MUNI</v>
      </c>
      <c r="CR12" t="str">
        <v>MORGANTOWN HART FIELD</v>
      </c>
      <c r="CS12" t="str">
        <v>LARAMIE GENERAL BREES FIELD</v>
      </c>
    </row>
    <row r="13" spans="1:98" x14ac:dyDescent="0.3">
      <c r="B13" t="str">
        <f t="shared" si="2"/>
        <v>GA</v>
      </c>
      <c r="C13" t="str">
        <f>IFERROR(HLOOKUP('TRF &amp; Aux Estimator'!D$15,$AE$3:$CT$83,W13,FALSE),"")</f>
        <v>BARROW W POST-W ROGERS ARPT [NSA - ARM]</v>
      </c>
      <c r="E13" t="s">
        <v>38</v>
      </c>
      <c r="F13" t="s">
        <v>39</v>
      </c>
      <c r="G13" t="s">
        <v>35</v>
      </c>
      <c r="H13" t="s">
        <v>47</v>
      </c>
      <c r="I13" t="s">
        <v>1642</v>
      </c>
      <c r="J13">
        <v>18.7</v>
      </c>
      <c r="K13">
        <v>20.12</v>
      </c>
      <c r="L13">
        <v>30.6</v>
      </c>
      <c r="M13">
        <v>43.52</v>
      </c>
      <c r="N13">
        <v>54</v>
      </c>
      <c r="O13">
        <v>61.34</v>
      </c>
      <c r="P13">
        <v>70.52</v>
      </c>
      <c r="Q13">
        <v>66.739999999999995</v>
      </c>
      <c r="R13">
        <v>56.8</v>
      </c>
      <c r="S13">
        <v>43.34</v>
      </c>
      <c r="T13">
        <v>31.8</v>
      </c>
      <c r="U13">
        <v>18.7</v>
      </c>
      <c r="W13" s="19">
        <v>11</v>
      </c>
      <c r="Y13" s="16" t="s">
        <v>458</v>
      </c>
      <c r="Z13" s="16" t="s">
        <v>35</v>
      </c>
      <c r="AB13" s="22" t="s">
        <v>32</v>
      </c>
      <c r="AC13" s="22" t="s">
        <v>346</v>
      </c>
      <c r="AE13" t="str">
        <v>MEDICINE AP</v>
      </c>
      <c r="AG13" t="str">
        <v>BARROW W POST-W ROGERS ARPT [NSA - ARM]</v>
      </c>
      <c r="AH13" t="str">
        <v>MOBILE REGIONAL AP</v>
      </c>
      <c r="AI13" t="str">
        <v>LITTLE ROCK AFB</v>
      </c>
      <c r="AJ13" t="str">
        <v>PHOENIX SKY HARBOR INTL AP</v>
      </c>
      <c r="AK13" t="str">
        <v>FORT SAINT JOHN</v>
      </c>
      <c r="AM13" t="str">
        <v>CAMP PENDLETON MCAS</v>
      </c>
      <c r="AN13" t="str">
        <v>DENVER/CENTENNIAL [GOLDEN - NREL]</v>
      </c>
      <c r="AR13" t="str">
        <v>JACKSONVILLE/CRAIG</v>
      </c>
      <c r="AS13" t="str">
        <v>FORT BENNING LAWSON</v>
      </c>
      <c r="AU13" t="str">
        <v>CLINTON MUNI (AWOS)</v>
      </c>
      <c r="AV13" t="str">
        <v>SALMON/LEMHI (AWOS)</v>
      </c>
      <c r="AW13" t="str">
        <v>MOLINE QUAD CITY INTL AP</v>
      </c>
      <c r="AX13" t="str">
        <v>TERRE HAUTE HULMAN REGIONAL A</v>
      </c>
      <c r="AY13" t="str">
        <v>HILL CITY MUNICIPAL AP</v>
      </c>
      <c r="AZ13" t="str">
        <v>LOUISVILLE STANDIFORD FIELD</v>
      </c>
      <c r="BA13" t="str">
        <v>NEW ORLEANS ALVIN CALLENDER F</v>
      </c>
      <c r="BB13" t="str">
        <v>NORWOOD MEMORIAL</v>
      </c>
      <c r="BE13" t="str">
        <v>PRESQUE ISLE MUNICIP</v>
      </c>
      <c r="BF13" t="str">
        <v>ESCANABA (AWOS)</v>
      </c>
      <c r="BG13" t="str">
        <v>CLOQUET (AWOS)</v>
      </c>
      <c r="BH13" t="str">
        <v>POPLAR BLUFF(AMOS)</v>
      </c>
      <c r="BI13" t="str">
        <v>MERIDIAN KEY FIELD</v>
      </c>
      <c r="BJ13" t="str">
        <v>KALISPELL GLACIER PK INT AR</v>
      </c>
      <c r="BL13" t="str">
        <v>GOLDSBORO SEYMOUR JOHNSON AFB</v>
      </c>
      <c r="BM13" t="str">
        <v>WILLISTON SLOULIN INTL AP</v>
      </c>
      <c r="BN13" t="str">
        <v>FREMONT MUNI ARPT</v>
      </c>
      <c r="BR13" t="str">
        <v>LAS CRUCES INTL AP</v>
      </c>
      <c r="BV13" t="str">
        <v>WINNEMUCCA MUNICIPAL ARPT</v>
      </c>
      <c r="BW13" t="str">
        <v>MASSENA AP</v>
      </c>
      <c r="BX13" t="str">
        <v>TOLEDO EXPRESS AIRPORT</v>
      </c>
      <c r="BY13" t="str">
        <v>OKLAHOMA CITY WILL ROGERS WOR</v>
      </c>
      <c r="BZ13" t="str">
        <v>SAULT STE MARIE</v>
      </c>
      <c r="CA13" t="str">
        <v>MEDFORD ROGUE VALLEY INTL AP [ASHLAND - UO]</v>
      </c>
      <c r="CB13" t="str">
        <v>LANCASTER</v>
      </c>
      <c r="CD13" t="str">
        <v>MONTREAL-MIRABEL</v>
      </c>
      <c r="CG13" t="str">
        <v>SUMTER SHAW AFB</v>
      </c>
      <c r="CH13" t="str">
        <v>SIOUX FALLS FOSS FIELD</v>
      </c>
      <c r="CK13" t="str">
        <v>CORPUS CHRISTI INTL ARPT [UT]</v>
      </c>
      <c r="CL13" t="str">
        <v>SALT LAKE CITY INT ARPT [ISIS]</v>
      </c>
      <c r="CM13" t="str">
        <v>LEESBURG/GODFREY</v>
      </c>
      <c r="CP13" t="str">
        <v>MOSES LAKE GRANT COUNTY AP</v>
      </c>
      <c r="CQ13" t="str">
        <v>MILWAUKEE MITCHELL INTL AP</v>
      </c>
      <c r="CR13" t="str">
        <v>PARKERSBURG WOOD COUNTY AP</v>
      </c>
      <c r="CS13" t="str">
        <v>RAWLINS MUNICIPAL AP</v>
      </c>
    </row>
    <row r="14" spans="1:98" x14ac:dyDescent="0.3">
      <c r="B14" t="str">
        <f t="shared" si="2"/>
        <v>HI</v>
      </c>
      <c r="C14" t="str">
        <f>IFERROR(HLOOKUP('TRF &amp; Aux Estimator'!D$15,$AE$3:$CT$83,W14,FALSE),"")</f>
        <v>BETHEL AIRPORT</v>
      </c>
      <c r="E14" t="s">
        <v>38</v>
      </c>
      <c r="F14" t="s">
        <v>39</v>
      </c>
      <c r="G14" t="s">
        <v>35</v>
      </c>
      <c r="H14" t="s">
        <v>48</v>
      </c>
      <c r="I14" t="s">
        <v>1643</v>
      </c>
      <c r="J14">
        <v>13.3</v>
      </c>
      <c r="K14">
        <v>15.26</v>
      </c>
      <c r="L14">
        <v>23.7</v>
      </c>
      <c r="M14">
        <v>38.299999999999997</v>
      </c>
      <c r="N14">
        <v>49.5</v>
      </c>
      <c r="O14">
        <v>57.02</v>
      </c>
      <c r="P14">
        <v>62.78</v>
      </c>
      <c r="Q14">
        <v>59</v>
      </c>
      <c r="R14">
        <v>50.5</v>
      </c>
      <c r="S14">
        <v>38.119999999999997</v>
      </c>
      <c r="T14">
        <v>26.4</v>
      </c>
      <c r="U14">
        <v>13.3</v>
      </c>
      <c r="W14" s="24">
        <v>12</v>
      </c>
      <c r="Y14" s="16" t="s">
        <v>486</v>
      </c>
      <c r="Z14" s="16" t="s">
        <v>35</v>
      </c>
      <c r="AB14" s="22" t="s">
        <v>354</v>
      </c>
      <c r="AC14" s="22" t="s">
        <v>346</v>
      </c>
      <c r="AE14" t="str">
        <v>RED DEER AP</v>
      </c>
      <c r="AG14" t="str">
        <v>BETHEL AIRPORT</v>
      </c>
      <c r="AH14" t="str">
        <v>MONTGOMERY DANNELLY FIELD</v>
      </c>
      <c r="AI14" t="str">
        <v>PINE BLUFF FAA AP</v>
      </c>
      <c r="AJ14" t="str">
        <v>PRESCOTT LOVE FIELD</v>
      </c>
      <c r="AK14" t="str">
        <v>KAMLOOPS AP</v>
      </c>
      <c r="AM14" t="str">
        <v>CARLSBAD/PALOMAR</v>
      </c>
      <c r="AN14" t="str">
        <v>DURANGO/LA PLATA CO</v>
      </c>
      <c r="AR14" t="str">
        <v>KEY WEST INTL ARPT</v>
      </c>
      <c r="AS14" t="str">
        <v>FULTON CO ARPT BROW</v>
      </c>
      <c r="AU14" t="str">
        <v>COUNCIL BLUFFS</v>
      </c>
      <c r="AW14" t="str">
        <v>MOUNT VERNON (AWOS)</v>
      </c>
      <c r="AY14" t="str">
        <v>HUTCHINSON MUNICIPAL AP</v>
      </c>
      <c r="AZ14" t="str">
        <v>PADUCAH BARKLEY REGIONAL AP</v>
      </c>
      <c r="BA14" t="str">
        <v>NEW ORLEANS INTL ARPT</v>
      </c>
      <c r="BB14" t="str">
        <v>OTIS ANGB</v>
      </c>
      <c r="BE14" t="str">
        <v>ROCKLAND/KNOX(AWOS)</v>
      </c>
      <c r="BF14" t="str">
        <v>FLINT BISHOP INTL ARPT</v>
      </c>
      <c r="BG14" t="str">
        <v>CRANE LAKE (AWOS)</v>
      </c>
      <c r="BH14" t="str">
        <v>SPRINGFIELD REGIONAL ARPT</v>
      </c>
      <c r="BI14" t="str">
        <v>MERIDIAN NAAS</v>
      </c>
      <c r="BJ14" t="str">
        <v>LEWISTOWN MUNICIPAL ARPT</v>
      </c>
      <c r="BL14" t="str">
        <v>GREENSBORO PIEDMONT TRIAD INT</v>
      </c>
      <c r="BN14" t="str">
        <v>GRAND ISLAND CENTRAL NE REGIO</v>
      </c>
      <c r="BR14" t="str">
        <v>LAS VEGAS MUNICIPAL ARPT</v>
      </c>
      <c r="BW14" t="str">
        <v>MONTICELLO(AWOS)</v>
      </c>
      <c r="BX14" t="str">
        <v>YOUNGSTOWN REGIONAL AIRPORT</v>
      </c>
      <c r="BY14" t="str">
        <v>OKLAHOMA CITY/WILEY</v>
      </c>
      <c r="BZ14" t="str">
        <v>SUDBURY AP</v>
      </c>
      <c r="CA14" t="str">
        <v>NORTH BEND MUNI AIRPORT</v>
      </c>
      <c r="CB14" t="str">
        <v>MIDDLETOWN HARRISBURG INTL AP</v>
      </c>
      <c r="CD14" t="str">
        <v>NICOLET</v>
      </c>
      <c r="CH14" t="str">
        <v>WATERTOWN MUNICIPAL AP</v>
      </c>
      <c r="CK14" t="str">
        <v>CORPUS CHRISTI NAS</v>
      </c>
      <c r="CL14" t="str">
        <v>VERNAL</v>
      </c>
      <c r="CM14" t="str">
        <v>LYNCHBURG REGIONAL ARPT</v>
      </c>
      <c r="CP14" t="str">
        <v>OLYMPIA AIRPORT</v>
      </c>
      <c r="CQ14" t="str">
        <v>MINOCQUA/WOODRUFF</v>
      </c>
      <c r="CR14" t="str">
        <v>WHEELING OHIO COUNTY AP</v>
      </c>
      <c r="CS14" t="str">
        <v>RIVERTON MUNICIPL AP</v>
      </c>
    </row>
    <row r="15" spans="1:98" x14ac:dyDescent="0.3">
      <c r="B15" t="str">
        <f t="shared" si="2"/>
        <v>IA</v>
      </c>
      <c r="C15" t="str">
        <f>IFERROR(HLOOKUP('TRF &amp; Aux Estimator'!D$15,$AE$3:$CT$83,W15,FALSE),"")</f>
        <v>BETTLES FIELD</v>
      </c>
      <c r="E15" t="s">
        <v>38</v>
      </c>
      <c r="F15" t="s">
        <v>39</v>
      </c>
      <c r="G15" t="s">
        <v>35</v>
      </c>
      <c r="H15" t="s">
        <v>49</v>
      </c>
      <c r="I15" t="s">
        <v>49</v>
      </c>
      <c r="J15">
        <v>21.6</v>
      </c>
      <c r="K15">
        <v>22.46</v>
      </c>
      <c r="L15">
        <v>28.4</v>
      </c>
      <c r="M15">
        <v>38.659999999999997</v>
      </c>
      <c r="N15">
        <v>48.7</v>
      </c>
      <c r="O15">
        <v>55.4</v>
      </c>
      <c r="P15">
        <v>62.96</v>
      </c>
      <c r="Q15">
        <v>59.54</v>
      </c>
      <c r="R15">
        <v>51.8</v>
      </c>
      <c r="S15">
        <v>40.46</v>
      </c>
      <c r="T15">
        <v>31.5</v>
      </c>
      <c r="U15">
        <v>21.2</v>
      </c>
      <c r="W15" s="19">
        <v>13</v>
      </c>
      <c r="Y15" s="16" t="s">
        <v>499</v>
      </c>
      <c r="Z15" s="16" t="s">
        <v>35</v>
      </c>
      <c r="AB15" s="22" t="s">
        <v>32</v>
      </c>
      <c r="AC15" s="22" t="s">
        <v>398</v>
      </c>
      <c r="AE15" t="str">
        <v>SPRINGBANK</v>
      </c>
      <c r="AG15" t="str">
        <v>BETTLES FIELD</v>
      </c>
      <c r="AH15" t="str">
        <v>MUSCLE SHOALS REGIONAL AP</v>
      </c>
      <c r="AI15" t="str">
        <v>ROGERS (AWOS)</v>
      </c>
      <c r="AJ15" t="str">
        <v>SAFFORD (AMOS)</v>
      </c>
      <c r="AK15" t="str">
        <v>KELOWNA AP</v>
      </c>
      <c r="AM15" t="str">
        <v>CHINA LAKE NAF</v>
      </c>
      <c r="AN15" t="str">
        <v>EAGLE COUNTY AP</v>
      </c>
      <c r="AR15" t="str">
        <v>KEY WEST NAS</v>
      </c>
      <c r="AS15" t="str">
        <v>HUNTER AAF</v>
      </c>
      <c r="AU15" t="str">
        <v>CRESTON</v>
      </c>
      <c r="AW15" t="str">
        <v>PEORIA GREATER PEORIA AP</v>
      </c>
      <c r="AY15" t="str">
        <v>LIBERAL MUNI</v>
      </c>
      <c r="AZ15" t="str">
        <v>SOMERSET(AWOS)</v>
      </c>
      <c r="BA15" t="str">
        <v>NEW ORLEANS LAKEFRONT AP</v>
      </c>
      <c r="BB15" t="str">
        <v>PLYMOUTH MUNICIPAL</v>
      </c>
      <c r="BE15" t="str">
        <v>SANFORD MUNI (AWOS)</v>
      </c>
      <c r="BF15" t="str">
        <v>GRAND RAPIDS KENT COUNTY INT</v>
      </c>
      <c r="BG15" t="str">
        <v>CROOKSTON MUNI FLD</v>
      </c>
      <c r="BH15" t="str">
        <v>ST JOSEPH ROSECRANS MEMORIAL</v>
      </c>
      <c r="BI15" t="str">
        <v>NATCHEZ/HARDY(AWOS)</v>
      </c>
      <c r="BJ15" t="str">
        <v>LIVINGSTON MISSION FIELD</v>
      </c>
      <c r="BL15" t="str">
        <v>HICKORY REGIONAL AP</v>
      </c>
      <c r="BN15" t="str">
        <v>HASTINGS MUNICIPAL</v>
      </c>
      <c r="BR15" t="str">
        <v>ROSWELL INDUSTRIAL AIR PARK</v>
      </c>
      <c r="BW15" t="str">
        <v>NEW YORK CENTRAL PRK OBS BELV</v>
      </c>
      <c r="BX15" t="str">
        <v>ZANESVILLE MUNICIPAL AP</v>
      </c>
      <c r="BY15" t="str">
        <v>PONCA CITY MUNICIPAL AP [SGP - ARM]</v>
      </c>
      <c r="BZ15" t="str">
        <v>THUNDER BAY AP</v>
      </c>
      <c r="CA15" t="str">
        <v>PENDLETON E OR REGIONAL AP</v>
      </c>
      <c r="CB15" t="str">
        <v>PHILADELPHIA INTERNATIONAL AP</v>
      </c>
      <c r="CD15" t="str">
        <v>POINT-AU-PERE</v>
      </c>
      <c r="CK15" t="str">
        <v>COTULLA FAA AP</v>
      </c>
      <c r="CL15" t="str">
        <v>WENDOVER USAF AUXILIARY FIELD</v>
      </c>
      <c r="CM15" t="str">
        <v>MANASSAS MUNI(AWOS)</v>
      </c>
      <c r="CP15" t="str">
        <v>PASCO</v>
      </c>
      <c r="CQ15" t="str">
        <v>MOSINEE/CENTRAL WI</v>
      </c>
      <c r="CS15" t="str">
        <v>SHERIDAN COUNTY ARPT</v>
      </c>
    </row>
    <row r="16" spans="1:98" x14ac:dyDescent="0.3">
      <c r="B16" t="str">
        <f t="shared" si="2"/>
        <v>ID</v>
      </c>
      <c r="C16" t="str">
        <f>IFERROR(HLOOKUP('TRF &amp; Aux Estimator'!D$15,$AE$3:$CT$83,W16,FALSE),"")</f>
        <v>BIG DELTA ALLEN AAF</v>
      </c>
      <c r="E16" t="s">
        <v>50</v>
      </c>
      <c r="F16" t="s">
        <v>51</v>
      </c>
      <c r="G16" t="s">
        <v>35</v>
      </c>
      <c r="H16" t="s">
        <v>52</v>
      </c>
      <c r="I16" t="s">
        <v>1644</v>
      </c>
      <c r="J16" t="s">
        <v>35</v>
      </c>
      <c r="K16" t="s">
        <v>35</v>
      </c>
      <c r="L16" t="s">
        <v>35</v>
      </c>
      <c r="M16" t="s">
        <v>35</v>
      </c>
      <c r="N16" t="s">
        <v>35</v>
      </c>
      <c r="O16" t="s">
        <v>35</v>
      </c>
      <c r="P16" t="s">
        <v>35</v>
      </c>
      <c r="Q16" t="s">
        <v>35</v>
      </c>
      <c r="R16" t="s">
        <v>35</v>
      </c>
      <c r="S16" t="s">
        <v>35</v>
      </c>
      <c r="T16" t="s">
        <v>35</v>
      </c>
      <c r="U16" t="s">
        <v>35</v>
      </c>
      <c r="W16" s="24">
        <v>14</v>
      </c>
      <c r="Y16" s="16" t="s">
        <v>570</v>
      </c>
      <c r="Z16" s="16" t="s">
        <v>35</v>
      </c>
      <c r="AB16" s="22" t="s">
        <v>32</v>
      </c>
      <c r="AC16" s="22" t="s">
        <v>409</v>
      </c>
      <c r="AG16" t="str">
        <v>BIG DELTA ALLEN AAF</v>
      </c>
      <c r="AH16" t="str">
        <v>TROY AIR FIELD</v>
      </c>
      <c r="AI16" t="str">
        <v>SILOAM SPRING(AWOS)</v>
      </c>
      <c r="AJ16" t="str">
        <v>SCOTTSDALE MUNI</v>
      </c>
      <c r="AK16" t="str">
        <v>MALAHAT</v>
      </c>
      <c r="AM16" t="str">
        <v>CHINO AIRPORT</v>
      </c>
      <c r="AN16" t="str">
        <v>FORT COLLINS (AWOS)</v>
      </c>
      <c r="AR16" t="str">
        <v>MACDILL AFB</v>
      </c>
      <c r="AS16" t="str">
        <v>MACON MIDDLE GA REGIONAL AP</v>
      </c>
      <c r="AU16" t="str">
        <v>DECORAH</v>
      </c>
      <c r="AW16" t="str">
        <v>QUINCY MUNI BALDWIN FLD</v>
      </c>
      <c r="AY16" t="str">
        <v>MANHATTAN RGNL</v>
      </c>
      <c r="BA16" t="str">
        <v>PATTERSON MEMORIAL</v>
      </c>
      <c r="BB16" t="str">
        <v>PROVINCETOWN (AWOS)</v>
      </c>
      <c r="BE16" t="str">
        <v>WATERVILLE (AWOS)</v>
      </c>
      <c r="BF16" t="str">
        <v>HANCOCK HOUGHTON CO AP</v>
      </c>
      <c r="BG16" t="str">
        <v>DETROIT LAKES(AWOS)</v>
      </c>
      <c r="BH16" t="str">
        <v>ST LOUIS LAMBERT INT ARPT</v>
      </c>
      <c r="BI16" t="str">
        <v>TUPELO C D LEMONS ARPT</v>
      </c>
      <c r="BJ16" t="str">
        <v>MILES CITY MUNICIPAL ARPT</v>
      </c>
      <c r="BL16" t="str">
        <v>JACKSONVILLE (AWOS)</v>
      </c>
      <c r="BN16" t="str">
        <v>IMPERIAL MUNI AP</v>
      </c>
      <c r="BR16" t="str">
        <v>SANTA FE COUNTY MUNICIPAL AP</v>
      </c>
      <c r="BW16" t="str">
        <v>NEW YORK J F KENNEDY INT AR</v>
      </c>
      <c r="BY16" t="str">
        <v>STILLWATER RGNL</v>
      </c>
      <c r="BZ16" t="str">
        <v>TIMMINS AP</v>
      </c>
      <c r="CA16" t="str">
        <v>PORTLAND INTERNATIONAL AP</v>
      </c>
      <c r="CB16" t="str">
        <v>PHILADELPHIA NE PHILADELPHIA</v>
      </c>
      <c r="CD16" t="str">
        <v>QUEBEC AP</v>
      </c>
      <c r="CK16" t="str">
        <v>COX FLD</v>
      </c>
      <c r="CM16" t="str">
        <v>MARION / WYTHEVILLE</v>
      </c>
      <c r="CP16" t="str">
        <v>PULLMAN/MOSCOW RGNL</v>
      </c>
      <c r="CQ16" t="str">
        <v>PHILLIPS/PRICE CO.</v>
      </c>
      <c r="CS16" t="str">
        <v>WORLAND MUNICIPAL</v>
      </c>
    </row>
    <row r="17" spans="2:95" x14ac:dyDescent="0.3">
      <c r="B17" t="str">
        <f t="shared" si="2"/>
        <v>IL</v>
      </c>
      <c r="C17" t="str">
        <f>IFERROR(HLOOKUP('TRF &amp; Aux Estimator'!D$15,$AE$3:$CT$83,W17,FALSE),"")</f>
        <v>BIG RIVER LAKE</v>
      </c>
      <c r="E17" t="s">
        <v>32</v>
      </c>
      <c r="F17" t="s">
        <v>53</v>
      </c>
      <c r="G17" t="s">
        <v>54</v>
      </c>
      <c r="H17" t="s">
        <v>55</v>
      </c>
      <c r="I17" t="s">
        <v>1645</v>
      </c>
      <c r="J17">
        <v>32.4</v>
      </c>
      <c r="K17">
        <v>33.619999999999997</v>
      </c>
      <c r="L17">
        <v>35.4</v>
      </c>
      <c r="M17">
        <v>36.32</v>
      </c>
      <c r="N17">
        <v>38.5</v>
      </c>
      <c r="O17">
        <v>43.34</v>
      </c>
      <c r="P17">
        <v>47.84</v>
      </c>
      <c r="Q17">
        <v>49.46</v>
      </c>
      <c r="R17">
        <v>48.6</v>
      </c>
      <c r="S17">
        <v>42.44</v>
      </c>
      <c r="T17">
        <v>36.9</v>
      </c>
      <c r="U17">
        <v>33.299999999999997</v>
      </c>
      <c r="W17" s="19">
        <v>15</v>
      </c>
      <c r="Y17" s="16" t="s">
        <v>591</v>
      </c>
      <c r="Z17" s="16" t="s">
        <v>35</v>
      </c>
      <c r="AB17" s="22" t="s">
        <v>32</v>
      </c>
      <c r="AC17" s="22" t="s">
        <v>414</v>
      </c>
      <c r="AG17" t="str">
        <v>BIG RIVER LAKE</v>
      </c>
      <c r="AH17" t="str">
        <v>TUSCALOOSA MUNICIPAL AP</v>
      </c>
      <c r="AI17" t="str">
        <v>SPRINGDALE MUNI</v>
      </c>
      <c r="AJ17" t="str">
        <v>SHOW LOW MUNI AP</v>
      </c>
      <c r="AK17" t="str">
        <v>NORTH VANCOUVER</v>
      </c>
      <c r="AM17" t="str">
        <v>CHULA VISTA BROWN FIELD NAAS</v>
      </c>
      <c r="AN17" t="str">
        <v>GRAND JUNCTION WALKER FIELD</v>
      </c>
      <c r="AR17" t="str">
        <v>MARATHON AIRPORT</v>
      </c>
      <c r="AS17" t="str">
        <v>MARIETTA DOBBINS AFB</v>
      </c>
      <c r="AU17" t="str">
        <v>DENISON</v>
      </c>
      <c r="AW17" t="str">
        <v>ROCKFORD GREATER ROCKFORD AP</v>
      </c>
      <c r="AY17" t="str">
        <v>MCCONNELL AFB</v>
      </c>
      <c r="BA17" t="str">
        <v>SHREVEPORT DOWNTOWN</v>
      </c>
      <c r="BB17" t="str">
        <v>WESTFIELD BARNES MUNI AP</v>
      </c>
      <c r="BE17" t="str">
        <v>WISCASSET</v>
      </c>
      <c r="BF17" t="str">
        <v>HOUGHTON LAKE ROSCOMMON CO AR</v>
      </c>
      <c r="BG17" t="str">
        <v>DULUTH INTERNATIONAL ARPT</v>
      </c>
      <c r="BH17" t="str">
        <v>ST LOUIS SPIRIT OF ST LOUIS A</v>
      </c>
      <c r="BJ17" t="str">
        <v>MISSOULA INTERNATIONAL AP</v>
      </c>
      <c r="BL17" t="str">
        <v>NEW BERN CRAVEN CO REGL AP</v>
      </c>
      <c r="BN17" t="str">
        <v>KEARNEY MUNI (AWOS)</v>
      </c>
      <c r="BR17" t="str">
        <v>SIERRA BLANCA RGNL</v>
      </c>
      <c r="BW17" t="str">
        <v>NEW YORK LAGUARDIA ARPT</v>
      </c>
      <c r="BY17" t="str">
        <v>TULSA INTERNATIONAL AIRPORT</v>
      </c>
      <c r="BZ17" t="str">
        <v>TORONTO</v>
      </c>
      <c r="CA17" t="str">
        <v>PORTLAND/HILLSBORO</v>
      </c>
      <c r="CB17" t="str">
        <v>PITTSBURGH ALLEGHENY CO AP</v>
      </c>
      <c r="CD17" t="str">
        <v>SHERBROOKE AP</v>
      </c>
      <c r="CK17" t="str">
        <v>DALHART MUNICIPAL AP</v>
      </c>
      <c r="CM17" t="str">
        <v>MARTINSVILLE</v>
      </c>
      <c r="CP17" t="str">
        <v>QUILLAYUTE STATE AIRPORT</v>
      </c>
      <c r="CQ17" t="str">
        <v>RHINELANDER ONEIDA</v>
      </c>
    </row>
    <row r="18" spans="2:95" x14ac:dyDescent="0.3">
      <c r="B18" t="str">
        <f t="shared" si="2"/>
        <v>IN</v>
      </c>
      <c r="C18" t="str">
        <f>IFERROR(HLOOKUP('TRF &amp; Aux Estimator'!D$15,$AE$3:$CT$83,W18,FALSE),"")</f>
        <v>BIRCHWOOD</v>
      </c>
      <c r="E18" t="s">
        <v>32</v>
      </c>
      <c r="F18" t="s">
        <v>53</v>
      </c>
      <c r="G18" t="s">
        <v>56</v>
      </c>
      <c r="H18" t="s">
        <v>57</v>
      </c>
      <c r="I18" t="s">
        <v>57</v>
      </c>
      <c r="J18">
        <v>-9.4</v>
      </c>
      <c r="K18">
        <v>4.6399999999999997</v>
      </c>
      <c r="L18">
        <v>17.600000000000001</v>
      </c>
      <c r="M18">
        <v>23</v>
      </c>
      <c r="N18">
        <v>41</v>
      </c>
      <c r="O18">
        <v>54.68</v>
      </c>
      <c r="P18">
        <v>53.24</v>
      </c>
      <c r="Q18">
        <v>48.56</v>
      </c>
      <c r="R18">
        <v>36.9</v>
      </c>
      <c r="S18">
        <v>30.92</v>
      </c>
      <c r="T18">
        <v>8.1</v>
      </c>
      <c r="U18">
        <v>6.1</v>
      </c>
      <c r="W18" s="24">
        <v>16</v>
      </c>
      <c r="Y18" s="16" t="s">
        <v>622</v>
      </c>
      <c r="Z18" s="16" t="s">
        <v>35</v>
      </c>
      <c r="AB18" s="22" t="s">
        <v>32</v>
      </c>
      <c r="AC18" s="22" t="s">
        <v>458</v>
      </c>
      <c r="AG18" t="str">
        <v>BIRCHWOOD</v>
      </c>
      <c r="AI18" t="str">
        <v>STUTTGART (AWOS)</v>
      </c>
      <c r="AJ18" t="str">
        <v>TUCSON INTERNATIONAL AP</v>
      </c>
      <c r="AK18" t="str">
        <v>PENTICTON AP</v>
      </c>
      <c r="AM18" t="str">
        <v>CONCORD CONCORD-BUCHANAN FIEL</v>
      </c>
      <c r="AN18" t="str">
        <v>GREELEY/WELD (AWOS)</v>
      </c>
      <c r="AR18" t="str">
        <v>MAYPORT NS</v>
      </c>
      <c r="AS18" t="str">
        <v>MOODY AFB/VALDOSTA</v>
      </c>
      <c r="AU18" t="str">
        <v>DES MOINES INTL AP</v>
      </c>
      <c r="AW18" t="str">
        <v>SOUTHERN ILLINOIS</v>
      </c>
      <c r="AY18" t="str">
        <v>NEWTON (AWOS)</v>
      </c>
      <c r="BA18" t="str">
        <v>SHREVEPORT REGIONAL ARPT</v>
      </c>
      <c r="BB18" t="str">
        <v>WORCESTER REGIONAL ARPT</v>
      </c>
      <c r="BF18" t="str">
        <v>HOWELL</v>
      </c>
      <c r="BG18" t="str">
        <v>ELY MUNI</v>
      </c>
      <c r="BH18" t="str">
        <v>VICHY ROLLA NATL ARPT</v>
      </c>
      <c r="BJ18" t="str">
        <v>SIDNEY-RICHLAND</v>
      </c>
      <c r="BL18" t="str">
        <v>NEW RIVER MCAF</v>
      </c>
      <c r="BN18" t="str">
        <v>LINCOLN MUNICIPAL ARPT</v>
      </c>
      <c r="BR18" t="str">
        <v>TAOS MUNI APT(AWOS)</v>
      </c>
      <c r="BW18" t="str">
        <v>NIAGARA FALLS AF</v>
      </c>
      <c r="BY18" t="str">
        <v>VANCE AFB</v>
      </c>
      <c r="BZ18" t="str">
        <v>TORONTO AP</v>
      </c>
      <c r="CA18" t="str">
        <v>PORTLAND/TROUTDALE</v>
      </c>
      <c r="CB18" t="str">
        <v>PITTSBURGH INTERNATIONAL AP</v>
      </c>
      <c r="CD18" t="str">
        <v>ST ANICET</v>
      </c>
      <c r="CK18" t="str">
        <v>DALLAS-FORT WORTH INTL AP</v>
      </c>
      <c r="CM18" t="str">
        <v>MELFA/ACCOMACK ARPT</v>
      </c>
      <c r="CP18" t="str">
        <v>RENTON MUNI</v>
      </c>
      <c r="CQ18" t="str">
        <v>RICE LAKE MUNICIPAL</v>
      </c>
    </row>
    <row r="19" spans="2:95" x14ac:dyDescent="0.3">
      <c r="B19" t="str">
        <f t="shared" si="2"/>
        <v>KS</v>
      </c>
      <c r="C19" t="str">
        <f>IFERROR(HLOOKUP('TRF &amp; Aux Estimator'!D$15,$AE$3:$CT$83,W19,FALSE),"")</f>
        <v>COLD BAY ARPT</v>
      </c>
      <c r="E19" t="s">
        <v>32</v>
      </c>
      <c r="F19" t="s">
        <v>53</v>
      </c>
      <c r="G19" t="s">
        <v>58</v>
      </c>
      <c r="H19" t="s">
        <v>59</v>
      </c>
      <c r="I19" t="s">
        <v>1646</v>
      </c>
      <c r="J19">
        <v>-7.6</v>
      </c>
      <c r="K19">
        <v>-4.9000000000000004</v>
      </c>
      <c r="L19">
        <v>6.4</v>
      </c>
      <c r="M19">
        <v>15.8</v>
      </c>
      <c r="N19">
        <v>36</v>
      </c>
      <c r="O19">
        <v>45.5</v>
      </c>
      <c r="P19">
        <v>49.82</v>
      </c>
      <c r="Q19">
        <v>41.54</v>
      </c>
      <c r="R19">
        <v>35.200000000000003</v>
      </c>
      <c r="S19">
        <v>20.66</v>
      </c>
      <c r="T19">
        <v>7</v>
      </c>
      <c r="U19">
        <v>-2.7</v>
      </c>
      <c r="W19" s="19">
        <v>17</v>
      </c>
      <c r="Y19" s="16" t="s">
        <v>643</v>
      </c>
      <c r="Z19" s="16" t="s">
        <v>35</v>
      </c>
      <c r="AB19" s="22" t="s">
        <v>32</v>
      </c>
      <c r="AC19" s="22" t="s">
        <v>486</v>
      </c>
      <c r="AG19" t="str">
        <v>COLD BAY ARPT</v>
      </c>
      <c r="AI19" t="str">
        <v>TEXARKANA WEBB FIELD</v>
      </c>
      <c r="AJ19" t="str">
        <v>WINSLOW MUNICIPAL AP</v>
      </c>
      <c r="AK19" t="str">
        <v>PITT MEADOWS</v>
      </c>
      <c r="AM19" t="str">
        <v>CRESCENT CITY FAA AI</v>
      </c>
      <c r="AN19" t="str">
        <v>GUNNISON CO. (AWOS)</v>
      </c>
      <c r="AR19" t="str">
        <v>MELBOURNE REGIONAL AP</v>
      </c>
      <c r="AS19" t="str">
        <v>ROME R B RUSSELL AP</v>
      </c>
      <c r="AU19" t="str">
        <v>DUBUQUE REGIONAL AP</v>
      </c>
      <c r="AW19" t="str">
        <v>SPRINGFIELD CAPITAL AP</v>
      </c>
      <c r="AY19" t="str">
        <v>OLATHE-JOHNSON COUNTY INDUSTRIAL AP</v>
      </c>
      <c r="BF19" t="str">
        <v>IRON MOUNTAIN/FORD</v>
      </c>
      <c r="BG19" t="str">
        <v>EVELETH MUNI (AWOS)</v>
      </c>
      <c r="BH19" t="str">
        <v>WHITEMAN AFB</v>
      </c>
      <c r="BJ19" t="str">
        <v>WOLF POINT INTL [FORT PECK - SURFRAD]</v>
      </c>
      <c r="BL19" t="str">
        <v>PITT GREENVILLE ARP</v>
      </c>
      <c r="BN19" t="str">
        <v>MCCOOK MUNICIPAL</v>
      </c>
      <c r="BR19" t="str">
        <v>TRUTH OR CONSEQUENCES MUNI AP</v>
      </c>
      <c r="BW19" t="str">
        <v>POUGHKEEPSIE DUTCHESS CO AP</v>
      </c>
      <c r="BZ19" t="str">
        <v>TORONTO ISLAND AP</v>
      </c>
      <c r="CA19" t="str">
        <v>REDMOND ROBERTS FIELD</v>
      </c>
      <c r="CB19" t="str">
        <v>READING SPAATZ FIELD</v>
      </c>
      <c r="CD19" t="str">
        <v>STE ANNE DE BELLEVUE</v>
      </c>
      <c r="CK19" t="str">
        <v>DALLAS-LOVE FIELD</v>
      </c>
      <c r="CM19" t="str">
        <v>NEWPORT NEWS</v>
      </c>
      <c r="CP19" t="str">
        <v>SEATTLE BOEING FIELD [ISIS]</v>
      </c>
      <c r="CQ19" t="str">
        <v>STURGEON BAY</v>
      </c>
    </row>
    <row r="20" spans="2:95" x14ac:dyDescent="0.3">
      <c r="B20" t="str">
        <f t="shared" si="2"/>
        <v>KY</v>
      </c>
      <c r="C20" t="str">
        <f>IFERROR(HLOOKUP('TRF &amp; Aux Estimator'!D$15,$AE$3:$CT$83,W20,FALSE),"")</f>
        <v>CORDOVA</v>
      </c>
      <c r="E20" t="s">
        <v>32</v>
      </c>
      <c r="F20" t="s">
        <v>53</v>
      </c>
      <c r="G20" t="s">
        <v>60</v>
      </c>
      <c r="H20" t="s">
        <v>61</v>
      </c>
      <c r="I20" t="s">
        <v>1647</v>
      </c>
      <c r="J20">
        <v>17.600000000000001</v>
      </c>
      <c r="K20">
        <v>17.96</v>
      </c>
      <c r="L20">
        <v>25.9</v>
      </c>
      <c r="M20">
        <v>37.94</v>
      </c>
      <c r="N20">
        <v>49.3</v>
      </c>
      <c r="O20">
        <v>56.66</v>
      </c>
      <c r="P20">
        <v>58.82</v>
      </c>
      <c r="Q20">
        <v>56.66</v>
      </c>
      <c r="R20">
        <v>51.3</v>
      </c>
      <c r="S20">
        <v>33.979999999999997</v>
      </c>
      <c r="T20">
        <v>22.1</v>
      </c>
      <c r="U20">
        <v>18.899999999999999</v>
      </c>
      <c r="W20" s="24">
        <v>18</v>
      </c>
      <c r="Y20" s="16" t="s">
        <v>680</v>
      </c>
      <c r="Z20" s="16" t="s">
        <v>35</v>
      </c>
      <c r="AB20" s="22" t="s">
        <v>32</v>
      </c>
      <c r="AC20" s="22" t="s">
        <v>499</v>
      </c>
      <c r="AG20" t="str">
        <v>CORDOVA</v>
      </c>
      <c r="AI20" t="str">
        <v>WALNUT RIDGE (AWOS)</v>
      </c>
      <c r="AJ20" t="str">
        <v>YUMA INTL ARPT</v>
      </c>
      <c r="AK20" t="str">
        <v>PRINCE GEORGE</v>
      </c>
      <c r="AM20" t="str">
        <v>DAGGETT BARSTOW-DAGGETT AP</v>
      </c>
      <c r="AN20" t="str">
        <v>HAYDEN/YAMPA (AWOS)</v>
      </c>
      <c r="AR20" t="str">
        <v>MIAMI INTL AP</v>
      </c>
      <c r="AS20" t="str">
        <v>SAVANNAH INTL AP</v>
      </c>
      <c r="AU20" t="str">
        <v>ESTHERVILLE MUNI</v>
      </c>
      <c r="AW20" t="str">
        <v>STERLING ROCKFALLS</v>
      </c>
      <c r="AY20" t="str">
        <v>OLATHE/JOHNSON CO.</v>
      </c>
      <c r="BF20" t="str">
        <v>IRONWOOD (AWOS)</v>
      </c>
      <c r="BG20" t="str">
        <v>FAIRMONT MUNI(AWOS)</v>
      </c>
      <c r="BL20" t="str">
        <v>RALEIGH DURHAM INTERNATIONAL</v>
      </c>
      <c r="BN20" t="str">
        <v>NORFOLK KARL STEFAN MEM ARPT</v>
      </c>
      <c r="BR20" t="str">
        <v>TUCUMCARI AP</v>
      </c>
      <c r="BW20" t="str">
        <v>REPUBLIC</v>
      </c>
      <c r="BZ20" t="str">
        <v>TRENTON AP</v>
      </c>
      <c r="CA20" t="str">
        <v>ROSEBURG REGIONAL AP</v>
      </c>
      <c r="CB20" t="str">
        <v>STATE COLLEGE [PENN STATE - SURFRAD]</v>
      </c>
      <c r="CD20" t="str">
        <v>STE FOY</v>
      </c>
      <c r="CK20" t="str">
        <v>DALLAS/ADDISON ARPT</v>
      </c>
      <c r="CM20" t="str">
        <v>NORFOLK INTERNATIONAL AP</v>
      </c>
      <c r="CP20" t="str">
        <v>SEATTLE SEATTLE-TACOMA INTL A</v>
      </c>
      <c r="CQ20" t="str">
        <v>WATERTOWN</v>
      </c>
    </row>
    <row r="21" spans="2:95" x14ac:dyDescent="0.3">
      <c r="B21" t="str">
        <f t="shared" si="2"/>
        <v>LA</v>
      </c>
      <c r="C21" t="str">
        <f>IFERROR(HLOOKUP('TRF &amp; Aux Estimator'!D$15,$AE$3:$CT$83,W21,FALSE),"")</f>
        <v>DEADHORSE</v>
      </c>
      <c r="E21" t="s">
        <v>32</v>
      </c>
      <c r="F21" t="s">
        <v>53</v>
      </c>
      <c r="G21" t="s">
        <v>60</v>
      </c>
      <c r="H21" t="s">
        <v>61</v>
      </c>
      <c r="I21" t="s">
        <v>1648</v>
      </c>
      <c r="J21">
        <v>28.4</v>
      </c>
      <c r="K21">
        <v>21.56</v>
      </c>
      <c r="L21">
        <v>28.6</v>
      </c>
      <c r="M21">
        <v>36.68</v>
      </c>
      <c r="N21">
        <v>48.4</v>
      </c>
      <c r="O21">
        <v>59.54</v>
      </c>
      <c r="P21">
        <v>57.74</v>
      </c>
      <c r="Q21">
        <v>60.98</v>
      </c>
      <c r="R21">
        <v>45</v>
      </c>
      <c r="S21">
        <v>35.06</v>
      </c>
      <c r="T21">
        <v>34.299999999999997</v>
      </c>
      <c r="U21">
        <v>23.5</v>
      </c>
      <c r="W21" s="19">
        <v>19</v>
      </c>
      <c r="Y21" s="16" t="s">
        <v>699</v>
      </c>
      <c r="Z21" s="16" t="s">
        <v>35</v>
      </c>
      <c r="AB21" s="22" t="s">
        <v>32</v>
      </c>
      <c r="AC21" s="22" t="s">
        <v>570</v>
      </c>
      <c r="AG21" t="str">
        <v>DEADHORSE</v>
      </c>
      <c r="AJ21" t="str">
        <v>YUMA MCAS</v>
      </c>
      <c r="AK21" t="str">
        <v>SMITHERS AP</v>
      </c>
      <c r="AM21" t="str">
        <v>EDWARDS AFB</v>
      </c>
      <c r="AN21" t="str">
        <v>LA JUNTA MUNICIPAL AP</v>
      </c>
      <c r="AR21" t="str">
        <v>MIAMI/KENDALL-TAMIA</v>
      </c>
      <c r="AS21" t="str">
        <v>VALDOSTA WB AIRPORT</v>
      </c>
      <c r="AU21" t="str">
        <v>FAIR FIELD</v>
      </c>
      <c r="AW21" t="str">
        <v>UNIV OF ILLINOIS WI [BONDVILLE - SURFRAD]</v>
      </c>
      <c r="AY21" t="str">
        <v>RUSSELL MUNICIPAL AP</v>
      </c>
      <c r="BF21" t="str">
        <v>JACKSON REYNOLDS FIELD</v>
      </c>
      <c r="BG21" t="str">
        <v>FARIBAULT MUNI AWOS</v>
      </c>
      <c r="BL21" t="str">
        <v>ROCKY MOUNT WILSON</v>
      </c>
      <c r="BN21" t="str">
        <v>NORTH PLATTE REGIONAL AP</v>
      </c>
      <c r="BW21" t="str">
        <v>ROCHESTER GREATER ROCHESTER I</v>
      </c>
      <c r="BZ21" t="str">
        <v>WINDSOR</v>
      </c>
      <c r="CA21" t="str">
        <v>SALEM MCNARY FIELD</v>
      </c>
      <c r="CB21" t="str">
        <v>WASHINGTON (AWOS)</v>
      </c>
      <c r="CD21" t="str">
        <v>TROIS RIVIERES</v>
      </c>
      <c r="CK21" t="str">
        <v>DALLAS/REDBIRD ARPT</v>
      </c>
      <c r="CM21" t="str">
        <v>NORFOLK NAS</v>
      </c>
      <c r="CP21" t="str">
        <v>SNOHOMISH CO</v>
      </c>
      <c r="CQ21" t="str">
        <v>WAUSAU MUNICIPAL ARPT</v>
      </c>
    </row>
    <row r="22" spans="2:95" x14ac:dyDescent="0.3">
      <c r="B22" t="str">
        <f t="shared" si="2"/>
        <v>MA</v>
      </c>
      <c r="C22" t="str">
        <f>IFERROR(HLOOKUP('TRF &amp; Aux Estimator'!D$15,$AE$3:$CT$83,W22,FALSE),"")</f>
        <v>DILLINGHAM (AMOS)</v>
      </c>
      <c r="E22" t="s">
        <v>32</v>
      </c>
      <c r="F22" t="s">
        <v>53</v>
      </c>
      <c r="G22" t="s">
        <v>60</v>
      </c>
      <c r="H22" t="s">
        <v>61</v>
      </c>
      <c r="I22" t="s">
        <v>1649</v>
      </c>
      <c r="J22">
        <v>27.9</v>
      </c>
      <c r="K22">
        <v>30.92</v>
      </c>
      <c r="L22">
        <v>30</v>
      </c>
      <c r="M22">
        <v>42.44</v>
      </c>
      <c r="N22">
        <v>46.4</v>
      </c>
      <c r="O22">
        <v>57.02</v>
      </c>
      <c r="P22">
        <v>61.34</v>
      </c>
      <c r="Q22">
        <v>59.18</v>
      </c>
      <c r="R22">
        <v>45</v>
      </c>
      <c r="S22">
        <v>29.84</v>
      </c>
      <c r="T22">
        <v>33.4</v>
      </c>
      <c r="U22">
        <v>22.3</v>
      </c>
      <c r="W22" s="24">
        <v>20</v>
      </c>
      <c r="Y22" s="16" t="s">
        <v>33</v>
      </c>
      <c r="Z22" s="16" t="s">
        <v>35</v>
      </c>
      <c r="AB22" s="22" t="s">
        <v>32</v>
      </c>
      <c r="AC22" s="22" t="s">
        <v>591</v>
      </c>
      <c r="AG22" t="str">
        <v>DILLINGHAM (AMOS)</v>
      </c>
      <c r="AK22" t="str">
        <v>SUMMERLAND</v>
      </c>
      <c r="AM22" t="str">
        <v>FRESNO YOSEMITE INTL AP</v>
      </c>
      <c r="AN22" t="str">
        <v>LAMAR MUNICIPAL</v>
      </c>
      <c r="AR22" t="str">
        <v>MIAMI/OPA LOCKA</v>
      </c>
      <c r="AS22" t="str">
        <v>WARNER ROBINS AFB</v>
      </c>
      <c r="AU22" t="str">
        <v>FORT DODGE (AWOS)</v>
      </c>
      <c r="AW22" t="str">
        <v>W. CHICAGO/DU PAGE</v>
      </c>
      <c r="AY22" t="str">
        <v>SALINA MUNICIPAL AP</v>
      </c>
      <c r="BF22" t="str">
        <v>KALAMAZOO BATTLE CR</v>
      </c>
      <c r="BG22" t="str">
        <v>FERGUS FALLS AWOS</v>
      </c>
      <c r="BL22" t="str">
        <v>SOUTHERN PINES AWOS</v>
      </c>
      <c r="BN22" t="str">
        <v>OMAHA EPPLEY AIRFIELD</v>
      </c>
      <c r="BW22" t="str">
        <v>STEWART FIELD</v>
      </c>
      <c r="CA22" t="str">
        <v>SEXTON SUMMIT</v>
      </c>
      <c r="CB22" t="str">
        <v>WILKES-BARRE SCRANTON INTL AP</v>
      </c>
      <c r="CD22" t="str">
        <v>VARENNES</v>
      </c>
      <c r="CK22" t="str">
        <v>DEL RIO [UT]</v>
      </c>
      <c r="CM22" t="str">
        <v>OCEANA NAS</v>
      </c>
      <c r="CP22" t="str">
        <v>SPOKANE INTERNATIONAL AP [CHENEY - UO]</v>
      </c>
      <c r="CQ22" t="str">
        <v>WITTMAN RGNL</v>
      </c>
    </row>
    <row r="23" spans="2:95" x14ac:dyDescent="0.3">
      <c r="B23" t="str">
        <f t="shared" si="2"/>
        <v>MD</v>
      </c>
      <c r="C23" t="str">
        <f>IFERROR(HLOOKUP('TRF &amp; Aux Estimator'!D$15,$AE$3:$CT$83,W23,FALSE),"")</f>
        <v>DUTCH HARBOR</v>
      </c>
      <c r="E23" t="s">
        <v>32</v>
      </c>
      <c r="F23" t="s">
        <v>53</v>
      </c>
      <c r="G23" t="s">
        <v>62</v>
      </c>
      <c r="H23" t="s">
        <v>63</v>
      </c>
      <c r="I23" t="s">
        <v>1650</v>
      </c>
      <c r="J23">
        <v>12</v>
      </c>
      <c r="K23">
        <v>27.86</v>
      </c>
      <c r="L23">
        <v>22.8</v>
      </c>
      <c r="M23">
        <v>29.48</v>
      </c>
      <c r="N23">
        <v>41.2</v>
      </c>
      <c r="O23">
        <v>52.7</v>
      </c>
      <c r="P23">
        <v>55.04</v>
      </c>
      <c r="Q23">
        <v>52.7</v>
      </c>
      <c r="R23">
        <v>37.799999999999997</v>
      </c>
      <c r="S23">
        <v>30.02</v>
      </c>
      <c r="T23">
        <v>27.3</v>
      </c>
      <c r="U23">
        <v>15.1</v>
      </c>
      <c r="W23" s="19">
        <v>21</v>
      </c>
      <c r="Y23" s="16" t="s">
        <v>748</v>
      </c>
      <c r="Z23" s="16" t="s">
        <v>35</v>
      </c>
      <c r="AB23" s="22" t="s">
        <v>32</v>
      </c>
      <c r="AC23" s="22" t="s">
        <v>622</v>
      </c>
      <c r="AG23" t="str">
        <v>DUTCH HARBOR</v>
      </c>
      <c r="AK23" t="str">
        <v>VANCOUVER</v>
      </c>
      <c r="AM23" t="str">
        <v>FULLERTON MUNICIPAL</v>
      </c>
      <c r="AN23" t="str">
        <v>LEADVILLE/LAKE CO.</v>
      </c>
      <c r="AR23" t="str">
        <v>NAPLES MUNICIPAL</v>
      </c>
      <c r="AU23" t="str">
        <v>FORT MADISON</v>
      </c>
      <c r="AY23" t="str">
        <v>TOPEKA FORBES FIELD</v>
      </c>
      <c r="BF23" t="str">
        <v>LANSING CAPITAL CITY ARPT</v>
      </c>
      <c r="BG23" t="str">
        <v>FLYING CLOUD</v>
      </c>
      <c r="BL23" t="str">
        <v>WILMINGTON INTERNATIONAL ARPT</v>
      </c>
      <c r="BN23" t="str">
        <v>OMAHA WSFO</v>
      </c>
      <c r="BW23" t="str">
        <v>SYRACUSE HANCOCK INT ARPT</v>
      </c>
      <c r="CB23" t="str">
        <v>WILLIAMSPORT REGIONAL AP</v>
      </c>
      <c r="CK23" t="str">
        <v>DEL RIO LAUGHLIN AFB</v>
      </c>
      <c r="CM23" t="str">
        <v>PULASKI-NEW RIVER VALLEY AP</v>
      </c>
      <c r="CP23" t="str">
        <v>STAMPEDE PASS</v>
      </c>
    </row>
    <row r="24" spans="2:95" x14ac:dyDescent="0.3">
      <c r="B24" t="str">
        <f t="shared" si="2"/>
        <v>ME</v>
      </c>
      <c r="C24" t="str">
        <f>IFERROR(HLOOKUP('TRF &amp; Aux Estimator'!D$15,$AE$3:$CT$83,W24,FALSE),"")</f>
        <v>EMMONAK</v>
      </c>
      <c r="E24" t="s">
        <v>32</v>
      </c>
      <c r="F24" t="s">
        <v>53</v>
      </c>
      <c r="G24" t="s">
        <v>64</v>
      </c>
      <c r="H24" t="s">
        <v>65</v>
      </c>
      <c r="I24" t="s">
        <v>1651</v>
      </c>
      <c r="J24">
        <v>35.799999999999997</v>
      </c>
      <c r="K24">
        <v>40.82</v>
      </c>
      <c r="L24">
        <v>38.299999999999997</v>
      </c>
      <c r="M24">
        <v>43.7</v>
      </c>
      <c r="N24">
        <v>49.5</v>
      </c>
      <c r="O24">
        <v>52.34</v>
      </c>
      <c r="P24">
        <v>57.74</v>
      </c>
      <c r="Q24">
        <v>57.56</v>
      </c>
      <c r="R24">
        <v>53.8</v>
      </c>
      <c r="S24">
        <v>46.76</v>
      </c>
      <c r="T24">
        <v>41</v>
      </c>
      <c r="U24">
        <v>38.1</v>
      </c>
      <c r="W24" s="24">
        <v>22</v>
      </c>
      <c r="Y24" s="16" t="s">
        <v>758</v>
      </c>
      <c r="Z24" s="16" t="s">
        <v>35</v>
      </c>
      <c r="AB24" s="22" t="s">
        <v>242</v>
      </c>
      <c r="AC24" s="22" t="s">
        <v>622</v>
      </c>
      <c r="AG24" t="str">
        <v>EMMONAK</v>
      </c>
      <c r="AK24" t="str">
        <v>VERNON</v>
      </c>
      <c r="AM24" t="str">
        <v>HAYWARD AIR TERM</v>
      </c>
      <c r="AN24" t="str">
        <v>LIMON</v>
      </c>
      <c r="AR24" t="str">
        <v>NASA SHUTTLE FCLTY</v>
      </c>
      <c r="AU24" t="str">
        <v>KEOKUK MUNI</v>
      </c>
      <c r="AY24" t="str">
        <v>TOPEKA MUNICIPAL AP</v>
      </c>
      <c r="BF24" t="str">
        <v>MANISTEE (AWOS)</v>
      </c>
      <c r="BG24" t="str">
        <v>FOSSTON(AWOS)</v>
      </c>
      <c r="BL24" t="str">
        <v>WINSTON-SALEM REYNOLDS AP</v>
      </c>
      <c r="BN24" t="str">
        <v>ONEILL-BAKER FIELD</v>
      </c>
      <c r="BW24" t="str">
        <v>UTICA ONEIDA COUNTY AP</v>
      </c>
      <c r="CB24" t="str">
        <v>WILLOW GROVE NAS</v>
      </c>
      <c r="CK24" t="str">
        <v>DRAUGHON MILLER CEN</v>
      </c>
      <c r="CM24" t="str">
        <v>QUANTICO MCAS</v>
      </c>
      <c r="CP24" t="str">
        <v>TACOMA MCCHORD AFB</v>
      </c>
    </row>
    <row r="25" spans="2:95" x14ac:dyDescent="0.3">
      <c r="B25" t="str">
        <f t="shared" si="2"/>
        <v>MI</v>
      </c>
      <c r="C25" t="str">
        <f>IFERROR(HLOOKUP('TRF &amp; Aux Estimator'!D$15,$AE$3:$CT$83,W25,FALSE),"")</f>
        <v>FAIRBANKS INTL ARPT</v>
      </c>
      <c r="E25" t="s">
        <v>32</v>
      </c>
      <c r="F25" t="s">
        <v>53</v>
      </c>
      <c r="G25" t="s">
        <v>66</v>
      </c>
      <c r="H25" t="s">
        <v>67</v>
      </c>
      <c r="I25" t="s">
        <v>67</v>
      </c>
      <c r="J25">
        <v>12.6</v>
      </c>
      <c r="K25">
        <v>17.96</v>
      </c>
      <c r="L25">
        <v>25.2</v>
      </c>
      <c r="M25">
        <v>31.82</v>
      </c>
      <c r="N25">
        <v>42.4</v>
      </c>
      <c r="O25">
        <v>51.08</v>
      </c>
      <c r="P25">
        <v>54.5</v>
      </c>
      <c r="Q25">
        <v>53.78</v>
      </c>
      <c r="R25">
        <v>42.1</v>
      </c>
      <c r="S25">
        <v>33.799999999999997</v>
      </c>
      <c r="T25">
        <v>20.5</v>
      </c>
      <c r="U25">
        <v>13.1</v>
      </c>
      <c r="W25" s="19">
        <v>23</v>
      </c>
      <c r="Y25" s="16" t="s">
        <v>776</v>
      </c>
      <c r="Z25" s="16" t="s">
        <v>35</v>
      </c>
      <c r="AB25" s="22" t="s">
        <v>32</v>
      </c>
      <c r="AC25" s="22" t="s">
        <v>643</v>
      </c>
      <c r="AG25" t="str">
        <v>FAIRBANKS INTL ARPT</v>
      </c>
      <c r="AK25" t="str">
        <v>VICTORIA</v>
      </c>
      <c r="AM25" t="str">
        <v>IMPERIAL</v>
      </c>
      <c r="AN25" t="str">
        <v>MONTROSE CO. ARPT</v>
      </c>
      <c r="AR25" t="str">
        <v>OCALA MUNI (AWOS)</v>
      </c>
      <c r="AU25" t="str">
        <v>KNOXVILLE</v>
      </c>
      <c r="AY25" t="str">
        <v>WICHITA MID-CONTINENT AP</v>
      </c>
      <c r="BF25" t="str">
        <v>MENOMINEE (AWOS)</v>
      </c>
      <c r="BG25" t="str">
        <v>GLENWOOD (ASOS)</v>
      </c>
      <c r="BN25" t="str">
        <v>ORD-SHARP FIELD</v>
      </c>
      <c r="BW25" t="str">
        <v>WATERTOWN AP</v>
      </c>
      <c r="CK25" t="str">
        <v>EL PASO INTERNATIONAL AP [UT]</v>
      </c>
      <c r="CM25" t="str">
        <v>RICHMOND INTERNATIONAL AP</v>
      </c>
      <c r="CP25" t="str">
        <v>TACOMA NARROWS</v>
      </c>
    </row>
    <row r="26" spans="2:95" x14ac:dyDescent="0.3">
      <c r="B26" t="str">
        <f t="shared" si="2"/>
        <v>MN</v>
      </c>
      <c r="C26" t="str">
        <f>IFERROR(HLOOKUP('TRF &amp; Aux Estimator'!D$15,$AE$3:$CT$83,W26,FALSE),"")</f>
        <v>FAIRBANKS/EIELSON A</v>
      </c>
      <c r="E26" t="s">
        <v>32</v>
      </c>
      <c r="F26" t="s">
        <v>53</v>
      </c>
      <c r="G26" t="s">
        <v>58</v>
      </c>
      <c r="H26" t="s">
        <v>68</v>
      </c>
      <c r="I26" t="s">
        <v>1652</v>
      </c>
      <c r="J26">
        <v>-10.8</v>
      </c>
      <c r="K26">
        <v>-14.8</v>
      </c>
      <c r="L26">
        <v>-10.8</v>
      </c>
      <c r="M26">
        <v>-0.94</v>
      </c>
      <c r="N26">
        <v>20.5</v>
      </c>
      <c r="O26">
        <v>33.26</v>
      </c>
      <c r="P26">
        <v>38.479999999999997</v>
      </c>
      <c r="Q26">
        <v>39.56</v>
      </c>
      <c r="R26">
        <v>31.8</v>
      </c>
      <c r="S26">
        <v>14.36</v>
      </c>
      <c r="T26">
        <v>-4.7</v>
      </c>
      <c r="U26">
        <v>-8.9</v>
      </c>
      <c r="W26" s="24">
        <v>24</v>
      </c>
      <c r="Y26" s="16" t="s">
        <v>828</v>
      </c>
      <c r="Z26" s="16" t="s">
        <v>35</v>
      </c>
      <c r="AB26" s="22" t="s">
        <v>32</v>
      </c>
      <c r="AC26" s="22" t="s">
        <v>680</v>
      </c>
      <c r="AG26" t="str">
        <v>FAIRBANKS/EIELSON A</v>
      </c>
      <c r="AK26" t="str">
        <v>VICTORIA AP</v>
      </c>
      <c r="AM26" t="str">
        <v>JACK NORTHROP FLD H</v>
      </c>
      <c r="AN26" t="str">
        <v>PUEBLO MEMORIAL AP</v>
      </c>
      <c r="AR26" t="str">
        <v>ORLANDO EXECUTIVE AP</v>
      </c>
      <c r="AU26" t="str">
        <v>LE MARS</v>
      </c>
      <c r="AY26" t="str">
        <v>WICHITA/COL. JABARA</v>
      </c>
      <c r="BF26" t="str">
        <v>MOUNT CLEMENS SELFRIDGE FLD</v>
      </c>
      <c r="BG26" t="str">
        <v>GRAND RAPIDS(AWOS)</v>
      </c>
      <c r="BN26" t="str">
        <v>SCOTTSBLUFF W B HEILIG FIELD</v>
      </c>
      <c r="BW26" t="str">
        <v>WESTHAMPTON GABRESKI AP</v>
      </c>
      <c r="CK26" t="str">
        <v>FORT HOOD</v>
      </c>
      <c r="CM26" t="str">
        <v>ROANOKE REGIONAL AP</v>
      </c>
      <c r="CP26" t="str">
        <v>THE DALLES MUNICIPAL ARPT</v>
      </c>
    </row>
    <row r="27" spans="2:95" x14ac:dyDescent="0.3">
      <c r="B27" t="str">
        <f t="shared" si="2"/>
        <v>MO</v>
      </c>
      <c r="C27" t="str">
        <f>IFERROR(HLOOKUP('TRF &amp; Aux Estimator'!D$15,$AE$3:$CT$83,W27,FALSE),"")</f>
        <v>FORT YUKON</v>
      </c>
      <c r="E27" t="s">
        <v>32</v>
      </c>
      <c r="F27" t="s">
        <v>53</v>
      </c>
      <c r="G27" t="s">
        <v>62</v>
      </c>
      <c r="H27" t="s">
        <v>62</v>
      </c>
      <c r="I27" t="s">
        <v>1653</v>
      </c>
      <c r="J27">
        <v>14.7</v>
      </c>
      <c r="K27">
        <v>12.56</v>
      </c>
      <c r="L27">
        <v>13.6</v>
      </c>
      <c r="M27">
        <v>30.56</v>
      </c>
      <c r="N27">
        <v>43.2</v>
      </c>
      <c r="O27">
        <v>52.16</v>
      </c>
      <c r="P27">
        <v>55.94</v>
      </c>
      <c r="Q27">
        <v>52.88</v>
      </c>
      <c r="R27">
        <v>45</v>
      </c>
      <c r="S27">
        <v>31.64</v>
      </c>
      <c r="T27">
        <v>18.3</v>
      </c>
      <c r="U27">
        <v>12.2</v>
      </c>
      <c r="W27" s="19">
        <v>25</v>
      </c>
      <c r="Y27" s="16" t="s">
        <v>914</v>
      </c>
      <c r="Z27" s="16" t="s">
        <v>35</v>
      </c>
      <c r="AB27" s="22" t="s">
        <v>32</v>
      </c>
      <c r="AC27" s="22" t="s">
        <v>699</v>
      </c>
      <c r="AG27" t="str">
        <v>FORT YUKON</v>
      </c>
      <c r="AK27" t="str">
        <v>VICTORIA UNIV</v>
      </c>
      <c r="AM27" t="str">
        <v>LANCASTER GEN WM FOX FIELD</v>
      </c>
      <c r="AN27" t="str">
        <v>RIFLE/GARFIELD RGNL</v>
      </c>
      <c r="AR27" t="str">
        <v>ORLANDO INTL ARPT</v>
      </c>
      <c r="AU27" t="str">
        <v>MASON CITY MUNICIPAL ARPT</v>
      </c>
      <c r="BF27" t="str">
        <v>MUSKEGON COUNTY ARPT</v>
      </c>
      <c r="BG27" t="str">
        <v>HALLOCK</v>
      </c>
      <c r="BN27" t="str">
        <v>SIDNEY MUNICIPAL AP</v>
      </c>
      <c r="BW27" t="str">
        <v>WHITE PLAINS WESTCHESTER CO A</v>
      </c>
      <c r="CK27" t="str">
        <v>FORT WORTH ALLIANCE</v>
      </c>
      <c r="CM27" t="str">
        <v>SHANNON ARPT</v>
      </c>
      <c r="CP27" t="str">
        <v>WALLA WALLA CITY COUNTY AP</v>
      </c>
    </row>
    <row r="28" spans="2:95" x14ac:dyDescent="0.3">
      <c r="B28" t="str">
        <f t="shared" si="2"/>
        <v>MS</v>
      </c>
      <c r="C28" t="str">
        <f>IFERROR(HLOOKUP('TRF &amp; Aux Estimator'!D$15,$AE$3:$CT$83,W28,FALSE),"")</f>
        <v>GAMBELL</v>
      </c>
      <c r="E28" t="s">
        <v>32</v>
      </c>
      <c r="F28" t="s">
        <v>53</v>
      </c>
      <c r="G28" t="s">
        <v>66</v>
      </c>
      <c r="H28" t="s">
        <v>69</v>
      </c>
      <c r="I28" t="s">
        <v>1654</v>
      </c>
      <c r="J28">
        <v>-5.4</v>
      </c>
      <c r="K28">
        <v>-5.62</v>
      </c>
      <c r="L28">
        <v>4.5</v>
      </c>
      <c r="M28">
        <v>26.96</v>
      </c>
      <c r="N28">
        <v>46.4</v>
      </c>
      <c r="O28">
        <v>56.66</v>
      </c>
      <c r="P28">
        <v>60.98</v>
      </c>
      <c r="Q28">
        <v>53.42</v>
      </c>
      <c r="R28">
        <v>38.5</v>
      </c>
      <c r="S28">
        <v>19.760000000000002</v>
      </c>
      <c r="T28">
        <v>3.4</v>
      </c>
      <c r="U28">
        <v>-8.1</v>
      </c>
      <c r="W28" s="24">
        <v>26</v>
      </c>
      <c r="Y28" s="16" t="s">
        <v>935</v>
      </c>
      <c r="Z28" s="16" t="s">
        <v>35</v>
      </c>
      <c r="AB28" s="22" t="s">
        <v>32</v>
      </c>
      <c r="AC28" s="22" t="s">
        <v>33</v>
      </c>
      <c r="AG28" t="str">
        <v>GAMBELL</v>
      </c>
      <c r="AK28" t="str">
        <v>W VANCOUVER</v>
      </c>
      <c r="AM28" t="str">
        <v>LEMOORE REEVES NAS</v>
      </c>
      <c r="AN28" t="str">
        <v>TRINIDAD LAS ANIMAS COUNTY AP</v>
      </c>
      <c r="AR28" t="str">
        <v>ORLANDO SANFORD AIRPORT</v>
      </c>
      <c r="AU28" t="str">
        <v>MONTICELLO MUNI</v>
      </c>
      <c r="BF28" t="str">
        <v>OAKLAND CO INTL</v>
      </c>
      <c r="BG28" t="str">
        <v>HIBBING CHISHOLM-HIBBING AP</v>
      </c>
      <c r="BN28" t="str">
        <v>TEKAMAH (ASOS)</v>
      </c>
      <c r="CK28" t="str">
        <v>FORT WORTH MEACHAM</v>
      </c>
      <c r="CM28" t="str">
        <v>STAUNTON/SHENANDOAH</v>
      </c>
      <c r="CP28" t="str">
        <v>WENATCHEE/PANGBORN</v>
      </c>
    </row>
    <row r="29" spans="2:95" x14ac:dyDescent="0.3">
      <c r="B29" t="str">
        <f t="shared" si="2"/>
        <v>MT</v>
      </c>
      <c r="C29" t="str">
        <f>IFERROR(HLOOKUP('TRF &amp; Aux Estimator'!D$15,$AE$3:$CT$83,W29,FALSE),"")</f>
        <v>GULKANA INTERMEDIATE FIELD</v>
      </c>
      <c r="E29" t="s">
        <v>32</v>
      </c>
      <c r="F29" t="s">
        <v>53</v>
      </c>
      <c r="G29" t="s">
        <v>70</v>
      </c>
      <c r="H29" t="s">
        <v>71</v>
      </c>
      <c r="I29" t="s">
        <v>1655</v>
      </c>
      <c r="J29">
        <v>5.9</v>
      </c>
      <c r="K29">
        <v>7.7</v>
      </c>
      <c r="L29">
        <v>12.7</v>
      </c>
      <c r="M29">
        <v>33.26</v>
      </c>
      <c r="N29">
        <v>51.6</v>
      </c>
      <c r="O29">
        <v>64.94</v>
      </c>
      <c r="P29">
        <v>61.16</v>
      </c>
      <c r="Q29">
        <v>52.88</v>
      </c>
      <c r="R29">
        <v>45.7</v>
      </c>
      <c r="S29">
        <v>24.98</v>
      </c>
      <c r="T29">
        <v>1.6</v>
      </c>
      <c r="U29">
        <v>7.2</v>
      </c>
      <c r="W29" s="19">
        <v>27</v>
      </c>
      <c r="Y29" s="16" t="s">
        <v>951</v>
      </c>
      <c r="Z29" s="16" t="s">
        <v>35</v>
      </c>
      <c r="AB29" s="22" t="s">
        <v>32</v>
      </c>
      <c r="AC29" s="22" t="s">
        <v>746</v>
      </c>
      <c r="AG29" t="str">
        <v>GULKANA INTERMEDIATE FIELD</v>
      </c>
      <c r="AK29" t="str">
        <v>WHISTLER</v>
      </c>
      <c r="AM29" t="str">
        <v>LIVERMORE MUNICIPAL</v>
      </c>
      <c r="AR29" t="str">
        <v>PANAMA CITY BAY CO</v>
      </c>
      <c r="AU29" t="str">
        <v>MUSCATINE</v>
      </c>
      <c r="BF29" t="str">
        <v>OSCODA WURTSMITH AFB</v>
      </c>
      <c r="BG29" t="str">
        <v>HUTCHINSON (AWOS)</v>
      </c>
      <c r="BN29" t="str">
        <v>VALENTINE MILLER FIELD</v>
      </c>
      <c r="CK29" t="str">
        <v>FORT WORTH NAS</v>
      </c>
      <c r="CM29" t="str">
        <v>VIRGINIA TECH ARPT</v>
      </c>
      <c r="CP29" t="str">
        <v>WHIDBEY ISLAND NAS</v>
      </c>
    </row>
    <row r="30" spans="2:95" x14ac:dyDescent="0.3">
      <c r="B30" t="str">
        <f t="shared" si="2"/>
        <v>NC</v>
      </c>
      <c r="C30" t="str">
        <f>IFERROR(HLOOKUP('TRF &amp; Aux Estimator'!D$15,$AE$3:$CT$83,W30,FALSE),"")</f>
        <v>GUSTAVUS</v>
      </c>
      <c r="E30" t="s">
        <v>32</v>
      </c>
      <c r="F30" t="s">
        <v>53</v>
      </c>
      <c r="G30" t="s">
        <v>72</v>
      </c>
      <c r="H30" t="s">
        <v>73</v>
      </c>
      <c r="I30" t="s">
        <v>1656</v>
      </c>
      <c r="J30">
        <v>25.9</v>
      </c>
      <c r="K30">
        <v>19.579999999999998</v>
      </c>
      <c r="L30">
        <v>25.9</v>
      </c>
      <c r="M30">
        <v>35.06</v>
      </c>
      <c r="N30">
        <v>45.3</v>
      </c>
      <c r="O30">
        <v>53.78</v>
      </c>
      <c r="P30">
        <v>57.02</v>
      </c>
      <c r="Q30">
        <v>56.66</v>
      </c>
      <c r="R30">
        <v>46</v>
      </c>
      <c r="S30">
        <v>30.92</v>
      </c>
      <c r="T30">
        <v>26.6</v>
      </c>
      <c r="U30">
        <v>27.9</v>
      </c>
      <c r="W30" s="24">
        <v>28</v>
      </c>
      <c r="Y30" s="16" t="s">
        <v>987</v>
      </c>
      <c r="Z30" s="16" t="s">
        <v>35</v>
      </c>
      <c r="AB30" s="22" t="s">
        <v>32</v>
      </c>
      <c r="AC30" s="22" t="s">
        <v>748</v>
      </c>
      <c r="AG30" t="str">
        <v>GUSTAVUS</v>
      </c>
      <c r="AK30" t="str">
        <v>WHITE ROCK</v>
      </c>
      <c r="AM30" t="str">
        <v>LOMPOC (AWOS)</v>
      </c>
      <c r="AR30" t="str">
        <v>PENSACOLA FOREST SHERMAN NAS</v>
      </c>
      <c r="AU30" t="str">
        <v>NEWTON MUNI</v>
      </c>
      <c r="BF30" t="str">
        <v>PELLSTON EMMET COUNTY AP</v>
      </c>
      <c r="BG30" t="str">
        <v>INTERNATIONAL FALLS INTL AP</v>
      </c>
      <c r="CK30" t="str">
        <v>GALVESTON/SCHOLES</v>
      </c>
      <c r="CM30" t="str">
        <v>WASHINGTON DC DULLES INT AR [STERLING - ISIS]</v>
      </c>
      <c r="CP30" t="str">
        <v>WILLIAM R FAIRCHILD</v>
      </c>
    </row>
    <row r="31" spans="2:95" x14ac:dyDescent="0.3">
      <c r="B31" t="str">
        <f t="shared" si="2"/>
        <v>ND</v>
      </c>
      <c r="C31" t="str">
        <f>IFERROR(HLOOKUP('TRF &amp; Aux Estimator'!D$15,$AE$3:$CT$83,W31,FALSE),"")</f>
        <v>HOMER ARPT</v>
      </c>
      <c r="E31" t="s">
        <v>32</v>
      </c>
      <c r="F31" t="s">
        <v>53</v>
      </c>
      <c r="G31" t="s">
        <v>60</v>
      </c>
      <c r="H31" t="s">
        <v>61</v>
      </c>
      <c r="I31" t="s">
        <v>1657</v>
      </c>
      <c r="J31">
        <v>15.4</v>
      </c>
      <c r="K31">
        <v>30.2</v>
      </c>
      <c r="L31">
        <v>30.9</v>
      </c>
      <c r="M31">
        <v>41</v>
      </c>
      <c r="N31">
        <v>47.7</v>
      </c>
      <c r="O31">
        <v>55.94</v>
      </c>
      <c r="P31">
        <v>59.54</v>
      </c>
      <c r="Q31">
        <v>53.06</v>
      </c>
      <c r="R31">
        <v>46.2</v>
      </c>
      <c r="S31">
        <v>31.64</v>
      </c>
      <c r="T31">
        <v>33.799999999999997</v>
      </c>
      <c r="U31">
        <v>23.9</v>
      </c>
      <c r="W31" s="19">
        <v>29</v>
      </c>
      <c r="Y31" s="16" t="s">
        <v>1017</v>
      </c>
      <c r="Z31" s="16" t="s">
        <v>35</v>
      </c>
      <c r="AB31" s="22" t="s">
        <v>32</v>
      </c>
      <c r="AC31" s="22" t="s">
        <v>758</v>
      </c>
      <c r="AG31" t="str">
        <v>HOMER ARPT</v>
      </c>
      <c r="AM31" t="str">
        <v>LONG BEACH DAUGHERTY FLD</v>
      </c>
      <c r="AR31" t="str">
        <v>PENSACOLA REGIONAL AP</v>
      </c>
      <c r="AU31" t="str">
        <v>OELWEN</v>
      </c>
      <c r="BF31" t="str">
        <v>SAGINAW TRI CITY INTL AP</v>
      </c>
      <c r="BG31" t="str">
        <v>LITCHFIELD MUNI</v>
      </c>
      <c r="CK31" t="str">
        <v>GEORGETOWN (AWOS)</v>
      </c>
      <c r="CM31" t="str">
        <v>WASHINGTON DC REAGAN AP</v>
      </c>
      <c r="CP31" t="str">
        <v>YAKIMA AIR TERMINAL</v>
      </c>
    </row>
    <row r="32" spans="2:95" x14ac:dyDescent="0.3">
      <c r="B32" t="str">
        <f t="shared" si="2"/>
        <v>NE</v>
      </c>
      <c r="C32" t="str">
        <f>IFERROR(HLOOKUP('TRF &amp; Aux Estimator'!D$15,$AE$3:$CT$83,W32,FALSE),"")</f>
        <v>HOONAH</v>
      </c>
      <c r="E32" t="s">
        <v>32</v>
      </c>
      <c r="F32" t="s">
        <v>53</v>
      </c>
      <c r="G32" t="s">
        <v>74</v>
      </c>
      <c r="H32" t="s">
        <v>75</v>
      </c>
      <c r="I32" t="s">
        <v>1658</v>
      </c>
      <c r="J32">
        <v>31.1</v>
      </c>
      <c r="K32">
        <v>29.48</v>
      </c>
      <c r="L32">
        <v>31.5</v>
      </c>
      <c r="M32">
        <v>34.159999999999997</v>
      </c>
      <c r="N32">
        <v>39.9</v>
      </c>
      <c r="O32">
        <v>45.32</v>
      </c>
      <c r="P32">
        <v>50.36</v>
      </c>
      <c r="Q32">
        <v>50.54</v>
      </c>
      <c r="R32">
        <v>47.7</v>
      </c>
      <c r="S32">
        <v>40.82</v>
      </c>
      <c r="T32">
        <v>34.700000000000003</v>
      </c>
      <c r="U32">
        <v>31.1</v>
      </c>
      <c r="W32" s="24">
        <v>30</v>
      </c>
      <c r="Y32" s="16" t="s">
        <v>1032</v>
      </c>
      <c r="Z32" s="16" t="s">
        <v>35</v>
      </c>
      <c r="AB32" s="22" t="s">
        <v>32</v>
      </c>
      <c r="AC32" s="22" t="s">
        <v>776</v>
      </c>
      <c r="AG32" t="str">
        <v>HOONAH</v>
      </c>
      <c r="AM32" t="str">
        <v>LOS ANGELES INTL ARPT</v>
      </c>
      <c r="AR32" t="str">
        <v>SARASOTA BRADENTON</v>
      </c>
      <c r="AU32" t="str">
        <v>ORANGE CITY</v>
      </c>
      <c r="BF32" t="str">
        <v>SAULT STE MARIE SANDERSON FIE</v>
      </c>
      <c r="BG32" t="str">
        <v>LITTLE FALLS (AWOS)</v>
      </c>
      <c r="CK32" t="str">
        <v>GREENVILLE MUNICIPAL AP</v>
      </c>
      <c r="CM32" t="str">
        <v>WINCHESTER RGNL</v>
      </c>
    </row>
    <row r="33" spans="2:91" x14ac:dyDescent="0.3">
      <c r="B33" t="str">
        <f t="shared" si="2"/>
        <v>NL</v>
      </c>
      <c r="C33" t="str">
        <f>IFERROR(HLOOKUP('TRF &amp; Aux Estimator'!D$15,$AE$3:$CT$83,W33,FALSE),"")</f>
        <v>HOOPER BAY</v>
      </c>
      <c r="E33" t="s">
        <v>32</v>
      </c>
      <c r="F33" t="s">
        <v>53</v>
      </c>
      <c r="G33" t="s">
        <v>76</v>
      </c>
      <c r="H33" t="s">
        <v>77</v>
      </c>
      <c r="I33" t="s">
        <v>77</v>
      </c>
      <c r="J33">
        <v>28.8</v>
      </c>
      <c r="K33">
        <v>31.1</v>
      </c>
      <c r="L33">
        <v>33.799999999999997</v>
      </c>
      <c r="M33">
        <v>41.72</v>
      </c>
      <c r="N33">
        <v>45</v>
      </c>
      <c r="O33">
        <v>52.52</v>
      </c>
      <c r="P33">
        <v>52.16</v>
      </c>
      <c r="Q33">
        <v>53.06</v>
      </c>
      <c r="R33">
        <v>49.3</v>
      </c>
      <c r="S33">
        <v>34.520000000000003</v>
      </c>
      <c r="T33">
        <v>28.6</v>
      </c>
      <c r="U33">
        <v>27</v>
      </c>
      <c r="W33" s="19">
        <v>31</v>
      </c>
      <c r="Y33" s="16" t="s">
        <v>1100</v>
      </c>
      <c r="Z33" s="16" t="s">
        <v>35</v>
      </c>
      <c r="AB33" s="22" t="s">
        <v>32</v>
      </c>
      <c r="AC33" s="22" t="s">
        <v>828</v>
      </c>
      <c r="AG33" t="str">
        <v>HOOPER BAY</v>
      </c>
      <c r="AM33" t="str">
        <v>MARCH AFB</v>
      </c>
      <c r="AR33" t="str">
        <v>SOUTHWEST FLORIDA I</v>
      </c>
      <c r="AU33" t="str">
        <v>OTTUMWA INDUSTRIAL AP</v>
      </c>
      <c r="BF33" t="str">
        <v>ST.CLAIR COUNTY INT</v>
      </c>
      <c r="BG33" t="str">
        <v>MANKATO(AWOS)</v>
      </c>
      <c r="CK33" t="str">
        <v>HARLINGEN RIO GRANDE VALLEY I</v>
      </c>
      <c r="CM33" t="str">
        <v>WISE/LONESOME PINE</v>
      </c>
    </row>
    <row r="34" spans="2:91" x14ac:dyDescent="0.3">
      <c r="B34" t="str">
        <f t="shared" si="2"/>
        <v>NH</v>
      </c>
      <c r="C34" t="str">
        <f>IFERROR(HLOOKUP('TRF &amp; Aux Estimator'!D$15,$AE$3:$CT$83,W34,FALSE),"")</f>
        <v>HUSLIA</v>
      </c>
      <c r="E34" t="s">
        <v>32</v>
      </c>
      <c r="F34" t="s">
        <v>53</v>
      </c>
      <c r="G34" t="s">
        <v>58</v>
      </c>
      <c r="H34" t="s">
        <v>78</v>
      </c>
      <c r="I34" t="s">
        <v>78</v>
      </c>
      <c r="J34">
        <v>-11.7</v>
      </c>
      <c r="K34">
        <v>-23.62</v>
      </c>
      <c r="L34">
        <v>-17.899999999999999</v>
      </c>
      <c r="M34">
        <v>9.68</v>
      </c>
      <c r="N34">
        <v>29.1</v>
      </c>
      <c r="O34">
        <v>41.9</v>
      </c>
      <c r="P34">
        <v>42.8</v>
      </c>
      <c r="Q34">
        <v>40.1</v>
      </c>
      <c r="R34">
        <v>34.9</v>
      </c>
      <c r="S34">
        <v>23.72</v>
      </c>
      <c r="T34">
        <v>10.4</v>
      </c>
      <c r="U34">
        <v>-3.1</v>
      </c>
      <c r="W34" s="24">
        <v>32</v>
      </c>
      <c r="Y34" s="16" t="s">
        <v>1070</v>
      </c>
      <c r="Z34" s="16" t="s">
        <v>35</v>
      </c>
      <c r="AB34" s="22" t="s">
        <v>32</v>
      </c>
      <c r="AC34" s="22" t="s">
        <v>914</v>
      </c>
      <c r="AG34" t="str">
        <v>HUSLIA</v>
      </c>
      <c r="AM34" t="str">
        <v>MERCED/MACREADY FLD</v>
      </c>
      <c r="AR34" t="str">
        <v>ST LUCIE CO INTL</v>
      </c>
      <c r="AU34" t="str">
        <v>RED OAK</v>
      </c>
      <c r="BF34" t="str">
        <v>TRAVERSE CITY CHERRY CAPITAL</v>
      </c>
      <c r="BG34" t="str">
        <v>MARSHALL MUNI-RYAN FIELD AWOS</v>
      </c>
      <c r="CK34" t="str">
        <v>HONDO MUNICIPAL AP</v>
      </c>
    </row>
    <row r="35" spans="2:91" x14ac:dyDescent="0.3">
      <c r="B35" t="str">
        <f t="shared" si="2"/>
        <v>NJ</v>
      </c>
      <c r="C35" t="str">
        <f>IFERROR(HLOOKUP('TRF &amp; Aux Estimator'!D$15,$AE$3:$CT$83,W35,FALSE),"")</f>
        <v>HYDABURG SEAPLANE</v>
      </c>
      <c r="E35" t="s">
        <v>32</v>
      </c>
      <c r="F35" t="s">
        <v>53</v>
      </c>
      <c r="G35" t="s">
        <v>79</v>
      </c>
      <c r="H35" t="s">
        <v>80</v>
      </c>
      <c r="I35" t="s">
        <v>1659</v>
      </c>
      <c r="J35">
        <v>25.5</v>
      </c>
      <c r="K35">
        <v>31.46</v>
      </c>
      <c r="L35">
        <v>29.3</v>
      </c>
      <c r="M35">
        <v>32.36</v>
      </c>
      <c r="N35">
        <v>38.799999999999997</v>
      </c>
      <c r="O35">
        <v>51.98</v>
      </c>
      <c r="P35">
        <v>53.24</v>
      </c>
      <c r="Q35">
        <v>52.7</v>
      </c>
      <c r="R35">
        <v>42.3</v>
      </c>
      <c r="S35">
        <v>28.22</v>
      </c>
      <c r="T35">
        <v>28.6</v>
      </c>
      <c r="U35">
        <v>21.4</v>
      </c>
      <c r="W35" s="19">
        <v>33</v>
      </c>
      <c r="Y35" s="16" t="s">
        <v>1084</v>
      </c>
      <c r="Z35" s="16" t="s">
        <v>35</v>
      </c>
      <c r="AB35" s="22" t="s">
        <v>32</v>
      </c>
      <c r="AC35" s="22" t="s">
        <v>935</v>
      </c>
      <c r="AG35" t="str">
        <v>HYDABURG SEAPLANE</v>
      </c>
      <c r="AM35" t="str">
        <v>MODESTO CITY-COUNTY AP</v>
      </c>
      <c r="AR35" t="str">
        <v>ST PETERSBURG ALBERT WHITTED</v>
      </c>
      <c r="AU35" t="str">
        <v>SHELDON</v>
      </c>
      <c r="BG35" t="str">
        <v>MINNEAPOLIS-ST PAUL INT ARP</v>
      </c>
      <c r="CK35" t="str">
        <v>HOUSTON BUSH INTERCONTINENTAL</v>
      </c>
    </row>
    <row r="36" spans="2:91" x14ac:dyDescent="0.3">
      <c r="B36" t="str">
        <f t="shared" ref="B36:B57" si="3">HLOOKUP($A$4,$Y$3:$AA$58,W36,FALSE)</f>
        <v>NM</v>
      </c>
      <c r="C36" t="str">
        <f>IFERROR(HLOOKUP('TRF &amp; Aux Estimator'!D$15,$AE$3:$CT$83,W36,FALSE),"")</f>
        <v>ILIAMNA ARPT</v>
      </c>
      <c r="E36" t="s">
        <v>32</v>
      </c>
      <c r="F36" t="s">
        <v>53</v>
      </c>
      <c r="G36" t="s">
        <v>54</v>
      </c>
      <c r="H36" t="s">
        <v>81</v>
      </c>
      <c r="I36" t="s">
        <v>1660</v>
      </c>
      <c r="J36">
        <v>33.6</v>
      </c>
      <c r="K36">
        <v>33.799999999999997</v>
      </c>
      <c r="L36">
        <v>31.5</v>
      </c>
      <c r="M36">
        <v>36.68</v>
      </c>
      <c r="N36">
        <v>40.5</v>
      </c>
      <c r="O36">
        <v>45.14</v>
      </c>
      <c r="P36">
        <v>49.64</v>
      </c>
      <c r="Q36">
        <v>51.98</v>
      </c>
      <c r="R36">
        <v>47.5</v>
      </c>
      <c r="S36">
        <v>40.64</v>
      </c>
      <c r="T36">
        <v>39.200000000000003</v>
      </c>
      <c r="U36">
        <v>34.700000000000003</v>
      </c>
      <c r="W36" s="24">
        <v>34</v>
      </c>
      <c r="Y36" s="16" t="s">
        <v>1103</v>
      </c>
      <c r="Z36" s="16" t="s">
        <v>35</v>
      </c>
      <c r="AB36" s="22" t="s">
        <v>32</v>
      </c>
      <c r="AC36" s="22" t="s">
        <v>951</v>
      </c>
      <c r="AG36" t="str">
        <v>ILIAMNA ARPT</v>
      </c>
      <c r="AM36" t="str">
        <v>MONTAGUE SISKIYOU COUNTY AP</v>
      </c>
      <c r="AR36" t="str">
        <v>ST PETERSBURG CLEAR</v>
      </c>
      <c r="AU36" t="str">
        <v>SHENANDOAH MUNI</v>
      </c>
      <c r="BG36" t="str">
        <v>MINNEAPOLIS/CRYSTAL</v>
      </c>
      <c r="CK36" t="str">
        <v>HOUSTON ELLINGTON AFB [CLEAR LAKE - UT]</v>
      </c>
    </row>
    <row r="37" spans="2:91" x14ac:dyDescent="0.3">
      <c r="B37" t="str">
        <f t="shared" si="3"/>
        <v>NS</v>
      </c>
      <c r="C37" t="str">
        <f>IFERROR(HLOOKUP('TRF &amp; Aux Estimator'!D$15,$AE$3:$CT$83,W37,FALSE),"")</f>
        <v>JUNEAU INT ARPT</v>
      </c>
      <c r="E37" t="s">
        <v>32</v>
      </c>
      <c r="F37" t="s">
        <v>53</v>
      </c>
      <c r="G37" t="s">
        <v>82</v>
      </c>
      <c r="H37" t="s">
        <v>83</v>
      </c>
      <c r="I37" t="s">
        <v>83</v>
      </c>
      <c r="J37">
        <v>7.7</v>
      </c>
      <c r="K37">
        <v>13.46</v>
      </c>
      <c r="L37">
        <v>24.1</v>
      </c>
      <c r="M37">
        <v>29.12</v>
      </c>
      <c r="N37">
        <v>38.5</v>
      </c>
      <c r="O37">
        <v>48.2</v>
      </c>
      <c r="P37">
        <v>54.14</v>
      </c>
      <c r="Q37">
        <v>53.78</v>
      </c>
      <c r="R37">
        <v>40.799999999999997</v>
      </c>
      <c r="S37">
        <v>34.700000000000003</v>
      </c>
      <c r="T37">
        <v>26.4</v>
      </c>
      <c r="U37">
        <v>18.7</v>
      </c>
      <c r="W37" s="19">
        <v>35</v>
      </c>
      <c r="Y37" s="16" t="s">
        <v>1130</v>
      </c>
      <c r="Z37" s="16" t="s">
        <v>35</v>
      </c>
      <c r="AB37" s="22" t="s">
        <v>38</v>
      </c>
      <c r="AC37" s="22" t="s">
        <v>984</v>
      </c>
      <c r="AG37" t="str">
        <v>JUNEAU INT ARPT</v>
      </c>
      <c r="AM37" t="str">
        <v>MONTEREY NAF</v>
      </c>
      <c r="AR37" t="str">
        <v>TALLAHASSEE REGIONAL AP [ISIS]</v>
      </c>
      <c r="AU37" t="str">
        <v>SIOUX CITY SIOUX GATEWAY AP</v>
      </c>
      <c r="BG37" t="str">
        <v>MORA MUNI (AWOS)</v>
      </c>
      <c r="CK37" t="str">
        <v>HOUSTON WILLIAM P HOBBY AP</v>
      </c>
    </row>
    <row r="38" spans="2:91" x14ac:dyDescent="0.3">
      <c r="B38" t="str">
        <f t="shared" si="3"/>
        <v>NT</v>
      </c>
      <c r="C38" t="str">
        <f>IFERROR(HLOOKUP('TRF &amp; Aux Estimator'!D$15,$AE$3:$CT$83,W38,FALSE),"")</f>
        <v>KAKE SEAPLANE BASE</v>
      </c>
      <c r="E38" t="s">
        <v>32</v>
      </c>
      <c r="F38" t="s">
        <v>53</v>
      </c>
      <c r="G38" t="s">
        <v>84</v>
      </c>
      <c r="H38" t="s">
        <v>85</v>
      </c>
      <c r="I38" t="s">
        <v>1661</v>
      </c>
      <c r="J38">
        <v>0.3</v>
      </c>
      <c r="K38">
        <v>4.28</v>
      </c>
      <c r="L38">
        <v>13.5</v>
      </c>
      <c r="M38">
        <v>33.26</v>
      </c>
      <c r="N38">
        <v>51.1</v>
      </c>
      <c r="O38">
        <v>60.8</v>
      </c>
      <c r="P38">
        <v>62.42</v>
      </c>
      <c r="Q38">
        <v>57.56</v>
      </c>
      <c r="R38">
        <v>44.1</v>
      </c>
      <c r="S38">
        <v>26.42</v>
      </c>
      <c r="T38">
        <v>0.1</v>
      </c>
      <c r="U38">
        <v>-2.7</v>
      </c>
      <c r="W38" s="24">
        <v>36</v>
      </c>
      <c r="Y38" s="16" t="s">
        <v>1136</v>
      </c>
      <c r="Z38" s="16" t="s">
        <v>35</v>
      </c>
      <c r="AB38" s="22" t="s">
        <v>32</v>
      </c>
      <c r="AC38" s="22" t="s">
        <v>987</v>
      </c>
      <c r="AG38" t="str">
        <v>KAKE SEAPLANE BASE</v>
      </c>
      <c r="AM38" t="str">
        <v>MOUNTAIN VIEW MOFFETT FLD NAS</v>
      </c>
      <c r="AR38" t="str">
        <v>TAMPA INTERNATIONAL AP</v>
      </c>
      <c r="AU38" t="str">
        <v>SPENCER</v>
      </c>
      <c r="BG38" t="str">
        <v>MORRIS MUNI (AWOS)</v>
      </c>
      <c r="CK38" t="str">
        <v>HOUSTON/D.W. HOOKS</v>
      </c>
    </row>
    <row r="39" spans="2:91" x14ac:dyDescent="0.3">
      <c r="B39" t="str">
        <f t="shared" si="3"/>
        <v>NU</v>
      </c>
      <c r="C39" t="str">
        <f>IFERROR(HLOOKUP('TRF &amp; Aux Estimator'!D$15,$AE$3:$CT$83,W39,FALSE),"")</f>
        <v>KENAI MUNICIPAL AP</v>
      </c>
      <c r="E39" t="s">
        <v>32</v>
      </c>
      <c r="F39" t="s">
        <v>53</v>
      </c>
      <c r="G39" t="s">
        <v>84</v>
      </c>
      <c r="H39" t="s">
        <v>85</v>
      </c>
      <c r="I39" t="s">
        <v>1662</v>
      </c>
      <c r="J39">
        <v>8.4</v>
      </c>
      <c r="K39">
        <v>12.38</v>
      </c>
      <c r="L39">
        <v>21.2</v>
      </c>
      <c r="M39">
        <v>26.06</v>
      </c>
      <c r="N39">
        <v>44.8</v>
      </c>
      <c r="O39">
        <v>60.62</v>
      </c>
      <c r="P39">
        <v>62.42</v>
      </c>
      <c r="Q39">
        <v>52.34</v>
      </c>
      <c r="R39">
        <v>40.5</v>
      </c>
      <c r="S39">
        <v>30.56</v>
      </c>
      <c r="T39">
        <v>20.5</v>
      </c>
      <c r="U39">
        <v>1.2</v>
      </c>
      <c r="W39" s="19">
        <v>37</v>
      </c>
      <c r="Y39" s="16" t="s">
        <v>1138</v>
      </c>
      <c r="Z39" s="16" t="s">
        <v>35</v>
      </c>
      <c r="AB39" s="22" t="s">
        <v>32</v>
      </c>
      <c r="AC39" s="22" t="s">
        <v>1017</v>
      </c>
      <c r="AG39" t="str">
        <v>KENAI MUNICIPAL AP</v>
      </c>
      <c r="AM39" t="str">
        <v>NAPA CO. AIRPORT</v>
      </c>
      <c r="AR39" t="str">
        <v>TYNDALL AFB</v>
      </c>
      <c r="AU39" t="str">
        <v>STORM LAKE</v>
      </c>
      <c r="BG39" t="str">
        <v>NEW ULM MUNI (AWOS)</v>
      </c>
      <c r="CK39" t="str">
        <v>KILLEEN MUNI AWOS</v>
      </c>
    </row>
    <row r="40" spans="2:91" x14ac:dyDescent="0.3">
      <c r="B40" t="str">
        <f t="shared" si="3"/>
        <v>NV</v>
      </c>
      <c r="C40" t="str">
        <f>IFERROR(HLOOKUP('TRF &amp; Aux Estimator'!D$15,$AE$3:$CT$83,W40,FALSE),"")</f>
        <v>KETCHIKAN INTL AP</v>
      </c>
      <c r="E40" t="s">
        <v>32</v>
      </c>
      <c r="F40" t="s">
        <v>53</v>
      </c>
      <c r="G40" t="s">
        <v>66</v>
      </c>
      <c r="H40" t="s">
        <v>86</v>
      </c>
      <c r="I40" t="s">
        <v>86</v>
      </c>
      <c r="J40">
        <v>-6.2</v>
      </c>
      <c r="K40">
        <v>-13</v>
      </c>
      <c r="L40">
        <v>7.2</v>
      </c>
      <c r="M40">
        <v>24.44</v>
      </c>
      <c r="N40">
        <v>48.6</v>
      </c>
      <c r="O40">
        <v>59.18</v>
      </c>
      <c r="P40">
        <v>57.2</v>
      </c>
      <c r="Q40">
        <v>51.44</v>
      </c>
      <c r="R40">
        <v>37.9</v>
      </c>
      <c r="S40">
        <v>19.760000000000002</v>
      </c>
      <c r="T40">
        <v>12.7</v>
      </c>
      <c r="U40">
        <v>-14.1</v>
      </c>
      <c r="W40" s="24">
        <v>38</v>
      </c>
      <c r="Y40" s="16" t="s">
        <v>1140</v>
      </c>
      <c r="Z40" s="16" t="s">
        <v>35</v>
      </c>
      <c r="AB40" s="22" t="s">
        <v>32</v>
      </c>
      <c r="AC40" s="22" t="s">
        <v>1032</v>
      </c>
      <c r="AG40" t="str">
        <v>KETCHIKAN INTL AP</v>
      </c>
      <c r="AM40" t="str">
        <v>NEEDLES AIRPORT</v>
      </c>
      <c r="AR40" t="str">
        <v>VALPARAISO EGLIN AFB</v>
      </c>
      <c r="AU40" t="str">
        <v>WASHINGTON</v>
      </c>
      <c r="BG40" t="str">
        <v>ORR</v>
      </c>
      <c r="CK40" t="str">
        <v>KINGSVILLE</v>
      </c>
    </row>
    <row r="41" spans="2:91" x14ac:dyDescent="0.3">
      <c r="B41" t="str">
        <f t="shared" si="3"/>
        <v>NY</v>
      </c>
      <c r="C41" t="str">
        <f>IFERROR(HLOOKUP('TRF &amp; Aux Estimator'!D$15,$AE$3:$CT$83,W41,FALSE),"")</f>
        <v>KING SALMON ARPT</v>
      </c>
      <c r="E41" t="s">
        <v>32</v>
      </c>
      <c r="F41" t="s">
        <v>53</v>
      </c>
      <c r="G41" t="s">
        <v>87</v>
      </c>
      <c r="H41" t="s">
        <v>88</v>
      </c>
      <c r="I41" t="s">
        <v>88</v>
      </c>
      <c r="J41">
        <v>14.4</v>
      </c>
      <c r="K41">
        <v>12.2</v>
      </c>
      <c r="L41">
        <v>19.600000000000001</v>
      </c>
      <c r="M41">
        <v>14.54</v>
      </c>
      <c r="N41">
        <v>33.799999999999997</v>
      </c>
      <c r="O41">
        <v>37.94</v>
      </c>
      <c r="P41">
        <v>44.24</v>
      </c>
      <c r="Q41">
        <v>47.66</v>
      </c>
      <c r="R41">
        <v>40.799999999999997</v>
      </c>
      <c r="S41">
        <v>34.700000000000003</v>
      </c>
      <c r="T41">
        <v>26.6</v>
      </c>
      <c r="U41">
        <v>13.5</v>
      </c>
      <c r="W41" s="19">
        <v>39</v>
      </c>
      <c r="Y41" s="16" t="s">
        <v>1156</v>
      </c>
      <c r="Z41" s="16" t="s">
        <v>35</v>
      </c>
      <c r="AB41" s="22" t="s">
        <v>32</v>
      </c>
      <c r="AC41" s="22" t="s">
        <v>1100</v>
      </c>
      <c r="AG41" t="str">
        <v>KING SALMON ARPT</v>
      </c>
      <c r="AM41" t="str">
        <v>OAKLAND METROPOLITAN ARPT</v>
      </c>
      <c r="AR41" t="str">
        <v>VALPARAISO HURLBURT</v>
      </c>
      <c r="AU41" t="str">
        <v>WATERLOO MUNICIPAL AP</v>
      </c>
      <c r="BG41" t="str">
        <v>OWATONNA (AWOS)</v>
      </c>
      <c r="CK41" t="str">
        <v>LAREDO INTL AP [UT]</v>
      </c>
    </row>
    <row r="42" spans="2:91" x14ac:dyDescent="0.3">
      <c r="B42" t="str">
        <f t="shared" si="3"/>
        <v>OH</v>
      </c>
      <c r="C42" t="str">
        <f>IFERROR(HLOOKUP('TRF &amp; Aux Estimator'!D$15,$AE$3:$CT$83,W42,FALSE),"")</f>
        <v>KODIAK AIRPORT</v>
      </c>
      <c r="E42" t="s">
        <v>32</v>
      </c>
      <c r="F42" t="s">
        <v>53</v>
      </c>
      <c r="G42" t="s">
        <v>76</v>
      </c>
      <c r="H42" t="s">
        <v>89</v>
      </c>
      <c r="I42" t="s">
        <v>1663</v>
      </c>
      <c r="J42">
        <v>-6</v>
      </c>
      <c r="K42">
        <v>6.8</v>
      </c>
      <c r="L42">
        <v>15.3</v>
      </c>
      <c r="M42">
        <v>33.619999999999997</v>
      </c>
      <c r="N42">
        <v>46.4</v>
      </c>
      <c r="O42">
        <v>55.22</v>
      </c>
      <c r="P42">
        <v>55.4</v>
      </c>
      <c r="Q42">
        <v>51.08</v>
      </c>
      <c r="R42">
        <v>43.5</v>
      </c>
      <c r="S42">
        <v>28.58</v>
      </c>
      <c r="T42">
        <v>8.1</v>
      </c>
      <c r="U42">
        <v>4.0999999999999996</v>
      </c>
      <c r="W42" s="24">
        <v>40</v>
      </c>
      <c r="Y42" s="16" t="s">
        <v>1189</v>
      </c>
      <c r="Z42" s="16" t="s">
        <v>35</v>
      </c>
      <c r="AB42" s="22" t="s">
        <v>32</v>
      </c>
      <c r="AC42" s="22" t="s">
        <v>1070</v>
      </c>
      <c r="AG42" t="str">
        <v>KODIAK AIRPORT</v>
      </c>
      <c r="AM42" t="str">
        <v>OXNARD AIRPORT</v>
      </c>
      <c r="AR42" t="str">
        <v>VERO BEACH MUNICIPAL ARPT</v>
      </c>
      <c r="AU42" t="str">
        <v>WEBSTER CITY</v>
      </c>
      <c r="BG42" t="str">
        <v>PARK RAPIDS MUNICIPAL AP</v>
      </c>
      <c r="CK42" t="str">
        <v>LONGVIEW GREGG COUNTY AP [OVERTON - UT]</v>
      </c>
    </row>
    <row r="43" spans="2:91" x14ac:dyDescent="0.3">
      <c r="B43" t="str">
        <f t="shared" si="3"/>
        <v>OK</v>
      </c>
      <c r="C43" t="str">
        <f>IFERROR(HLOOKUP('TRF &amp; Aux Estimator'!D$15,$AE$3:$CT$83,W43,FALSE),"")</f>
        <v>KOTZEBUE RALPH WEIN MEMORIAL</v>
      </c>
      <c r="E43" t="s">
        <v>32</v>
      </c>
      <c r="F43" t="s">
        <v>53</v>
      </c>
      <c r="G43" t="s">
        <v>90</v>
      </c>
      <c r="H43" t="s">
        <v>91</v>
      </c>
      <c r="I43" t="s">
        <v>91</v>
      </c>
      <c r="J43">
        <v>30.9</v>
      </c>
      <c r="K43">
        <v>32.18</v>
      </c>
      <c r="L43">
        <v>34.200000000000003</v>
      </c>
      <c r="M43">
        <v>41.72</v>
      </c>
      <c r="N43">
        <v>46.2</v>
      </c>
      <c r="O43">
        <v>50.36</v>
      </c>
      <c r="P43">
        <v>53.24</v>
      </c>
      <c r="Q43">
        <v>53.06</v>
      </c>
      <c r="R43">
        <v>47.1</v>
      </c>
      <c r="S43">
        <v>42.62</v>
      </c>
      <c r="T43">
        <v>29.7</v>
      </c>
      <c r="U43">
        <v>25.2</v>
      </c>
      <c r="W43" s="19">
        <v>41</v>
      </c>
      <c r="Y43" s="16" t="s">
        <v>1203</v>
      </c>
      <c r="Z43" s="16" t="s">
        <v>35</v>
      </c>
      <c r="AB43" s="22" t="s">
        <v>32</v>
      </c>
      <c r="AC43" s="22" t="s">
        <v>1084</v>
      </c>
      <c r="AG43" t="str">
        <v>KOTZEBUE RALPH WEIN MEMORIAL</v>
      </c>
      <c r="AM43" t="str">
        <v>PALM SPRINGS INTL</v>
      </c>
      <c r="AR43" t="str">
        <v>WHITING FIELD NAAS</v>
      </c>
      <c r="BG43" t="str">
        <v>PIPESTONE (AWOS)</v>
      </c>
      <c r="CK43" t="str">
        <v>LUBBOCK INTERNATIONAL AP</v>
      </c>
    </row>
    <row r="44" spans="2:91" x14ac:dyDescent="0.3">
      <c r="B44" t="str">
        <f t="shared" si="3"/>
        <v>OR</v>
      </c>
      <c r="C44" t="str">
        <f>IFERROR(HLOOKUP('TRF &amp; Aux Estimator'!D$15,$AE$3:$CT$83,W44,FALSE),"")</f>
        <v>LAKE HOOD SEAPLANE</v>
      </c>
      <c r="E44" t="s">
        <v>32</v>
      </c>
      <c r="F44" t="s">
        <v>53</v>
      </c>
      <c r="G44" t="s">
        <v>72</v>
      </c>
      <c r="H44" t="s">
        <v>92</v>
      </c>
      <c r="I44" t="s">
        <v>1664</v>
      </c>
      <c r="J44">
        <v>25.3</v>
      </c>
      <c r="K44">
        <v>23.36</v>
      </c>
      <c r="L44">
        <v>28.6</v>
      </c>
      <c r="M44">
        <v>39.020000000000003</v>
      </c>
      <c r="N44">
        <v>45.9</v>
      </c>
      <c r="O44">
        <v>51.44</v>
      </c>
      <c r="P44">
        <v>54.5</v>
      </c>
      <c r="Q44">
        <v>55.76</v>
      </c>
      <c r="R44">
        <v>50</v>
      </c>
      <c r="S44">
        <v>41.54</v>
      </c>
      <c r="T44">
        <v>26.6</v>
      </c>
      <c r="U44">
        <v>22.6</v>
      </c>
      <c r="W44" s="24">
        <v>42</v>
      </c>
      <c r="Y44" s="16" t="s">
        <v>1236</v>
      </c>
      <c r="Z44" s="16" t="s">
        <v>35</v>
      </c>
      <c r="AB44" s="22" t="s">
        <v>32</v>
      </c>
      <c r="AC44" s="22" t="s">
        <v>1103</v>
      </c>
      <c r="AG44" t="str">
        <v>LAKE HOOD SEAPLANE</v>
      </c>
      <c r="AM44" t="str">
        <v>PALM SPRINGS THERMAL AP</v>
      </c>
      <c r="BG44" t="str">
        <v>RED WING</v>
      </c>
      <c r="CK44" t="str">
        <v>LUFKIN ANGELINA CO</v>
      </c>
    </row>
    <row r="45" spans="2:91" x14ac:dyDescent="0.3">
      <c r="B45" t="str">
        <f t="shared" si="3"/>
        <v>PA</v>
      </c>
      <c r="C45" t="str">
        <f>IFERROR(HLOOKUP('TRF &amp; Aux Estimator'!D$15,$AE$3:$CT$83,W45,FALSE),"")</f>
        <v>MCGRATH ARPT</v>
      </c>
      <c r="E45" t="s">
        <v>32</v>
      </c>
      <c r="F45" t="s">
        <v>53</v>
      </c>
      <c r="G45" t="s">
        <v>90</v>
      </c>
      <c r="I45" t="s">
        <v>1665</v>
      </c>
      <c r="J45">
        <v>28.2</v>
      </c>
      <c r="K45">
        <v>29.3</v>
      </c>
      <c r="L45">
        <v>31.5</v>
      </c>
      <c r="M45">
        <v>42.08</v>
      </c>
      <c r="N45">
        <v>47.5</v>
      </c>
      <c r="O45">
        <v>52.88</v>
      </c>
      <c r="P45">
        <v>56.84</v>
      </c>
      <c r="Q45">
        <v>54.68</v>
      </c>
      <c r="R45">
        <v>48</v>
      </c>
      <c r="S45">
        <v>41</v>
      </c>
      <c r="T45">
        <v>30.4</v>
      </c>
      <c r="U45">
        <v>28.9</v>
      </c>
      <c r="W45" s="19">
        <v>43</v>
      </c>
      <c r="Y45" s="16" t="s">
        <v>1263</v>
      </c>
      <c r="Z45" s="16" t="s">
        <v>35</v>
      </c>
      <c r="AB45" s="22"/>
      <c r="AC45" s="22"/>
      <c r="AG45" t="str">
        <v>MCGRATH ARPT</v>
      </c>
      <c r="AM45" t="str">
        <v>PALMDALE AIRPORT</v>
      </c>
      <c r="BG45" t="str">
        <v>REDWOOD FALLS MUNI</v>
      </c>
      <c r="CK45" t="str">
        <v>MARFA AP</v>
      </c>
    </row>
    <row r="46" spans="2:91" x14ac:dyDescent="0.3">
      <c r="B46" t="str">
        <f t="shared" si="3"/>
        <v>RI</v>
      </c>
      <c r="C46" t="str">
        <f>IFERROR(HLOOKUP('TRF &amp; Aux Estimator'!D$15,$AE$3:$CT$83,W46,FALSE),"")</f>
        <v>MEKORYUK</v>
      </c>
      <c r="E46" t="s">
        <v>32</v>
      </c>
      <c r="F46" t="s">
        <v>53</v>
      </c>
      <c r="G46" t="s">
        <v>82</v>
      </c>
      <c r="H46" t="s">
        <v>93</v>
      </c>
      <c r="I46" t="s">
        <v>93</v>
      </c>
      <c r="J46">
        <v>18.100000000000001</v>
      </c>
      <c r="K46">
        <v>13.64</v>
      </c>
      <c r="L46">
        <v>23.4</v>
      </c>
      <c r="M46">
        <v>26.42</v>
      </c>
      <c r="N46">
        <v>37.4</v>
      </c>
      <c r="O46">
        <v>42.98</v>
      </c>
      <c r="P46">
        <v>50</v>
      </c>
      <c r="Q46">
        <v>48.92</v>
      </c>
      <c r="R46">
        <v>43.3</v>
      </c>
      <c r="S46">
        <v>33.26</v>
      </c>
      <c r="T46">
        <v>28.8</v>
      </c>
      <c r="U46">
        <v>20.5</v>
      </c>
      <c r="W46" s="24">
        <v>44</v>
      </c>
      <c r="Y46" s="16" t="s">
        <v>1313</v>
      </c>
      <c r="Z46" s="16" t="s">
        <v>35</v>
      </c>
      <c r="AB46" s="22" t="s">
        <v>32</v>
      </c>
      <c r="AC46" s="22" t="s">
        <v>1130</v>
      </c>
      <c r="AG46" t="str">
        <v>MEKORYUK</v>
      </c>
      <c r="AM46" t="str">
        <v>PASO ROBLES MUNICIPAL ARPT</v>
      </c>
      <c r="BG46" t="str">
        <v>ROCHESTER INTERNATIONAL ARPT</v>
      </c>
      <c r="CK46" t="str">
        <v>MC GREGOR (AWOS)</v>
      </c>
    </row>
    <row r="47" spans="2:91" x14ac:dyDescent="0.3">
      <c r="B47" t="str">
        <f t="shared" si="3"/>
        <v>SC</v>
      </c>
      <c r="C47" t="str">
        <f>IFERROR(HLOOKUP('TRF &amp; Aux Estimator'!D$15,$AE$3:$CT$83,W47,FALSE),"")</f>
        <v>MIDDLETON ISLAND AUT</v>
      </c>
      <c r="E47" t="s">
        <v>32</v>
      </c>
      <c r="F47" t="s">
        <v>53</v>
      </c>
      <c r="G47" t="s">
        <v>66</v>
      </c>
      <c r="I47" t="s">
        <v>1666</v>
      </c>
      <c r="J47">
        <v>-10.3</v>
      </c>
      <c r="K47">
        <v>12.38</v>
      </c>
      <c r="L47">
        <v>18.3</v>
      </c>
      <c r="M47">
        <v>28.4</v>
      </c>
      <c r="N47">
        <v>44.1</v>
      </c>
      <c r="O47">
        <v>54.32</v>
      </c>
      <c r="P47">
        <v>55.58</v>
      </c>
      <c r="Q47">
        <v>49.1</v>
      </c>
      <c r="R47">
        <v>38.1</v>
      </c>
      <c r="S47">
        <v>30.92</v>
      </c>
      <c r="T47">
        <v>7.9</v>
      </c>
      <c r="U47">
        <v>8.1</v>
      </c>
      <c r="W47" s="19">
        <v>45</v>
      </c>
      <c r="Y47" s="16" t="s">
        <v>1321</v>
      </c>
      <c r="Z47" s="16" t="s">
        <v>35</v>
      </c>
      <c r="AB47" s="22" t="s">
        <v>32</v>
      </c>
      <c r="AC47" s="22" t="s">
        <v>1136</v>
      </c>
      <c r="AG47" t="str">
        <v>MIDDLETON ISLAND AUT</v>
      </c>
      <c r="AM47" t="str">
        <v>POINT MUGU NF</v>
      </c>
      <c r="BG47" t="str">
        <v>ROSEAU MUNI (AWOS)</v>
      </c>
      <c r="CK47" t="str">
        <v>MCALLEN MILLER INTL AP [EDINBURG - UT]</v>
      </c>
    </row>
    <row r="48" spans="2:91" x14ac:dyDescent="0.3">
      <c r="B48" t="str">
        <f t="shared" si="3"/>
        <v>SD</v>
      </c>
      <c r="C48" t="str">
        <f>IFERROR(HLOOKUP('TRF &amp; Aux Estimator'!D$15,$AE$3:$CT$83,W48,FALSE),"")</f>
        <v>MINCHUMINA</v>
      </c>
      <c r="E48" t="s">
        <v>32</v>
      </c>
      <c r="F48" t="s">
        <v>53</v>
      </c>
      <c r="G48" t="s">
        <v>64</v>
      </c>
      <c r="H48" t="s">
        <v>94</v>
      </c>
      <c r="I48" t="s">
        <v>1667</v>
      </c>
      <c r="J48">
        <v>35.4</v>
      </c>
      <c r="K48">
        <v>37.04</v>
      </c>
      <c r="L48">
        <v>36.299999999999997</v>
      </c>
      <c r="M48">
        <v>42.26</v>
      </c>
      <c r="N48">
        <v>46.6</v>
      </c>
      <c r="O48">
        <v>51.62</v>
      </c>
      <c r="P48">
        <v>100.04</v>
      </c>
      <c r="Q48">
        <v>56.3</v>
      </c>
      <c r="R48">
        <v>45.9</v>
      </c>
      <c r="S48">
        <v>45.5</v>
      </c>
      <c r="T48">
        <v>40.299999999999997</v>
      </c>
      <c r="U48">
        <v>36.5</v>
      </c>
      <c r="W48" s="24">
        <v>46</v>
      </c>
      <c r="Y48" s="16" t="s">
        <v>1336</v>
      </c>
      <c r="Z48" s="16" t="s">
        <v>35</v>
      </c>
      <c r="AB48" s="22" t="s">
        <v>32</v>
      </c>
      <c r="AC48" s="22" t="s">
        <v>1138</v>
      </c>
      <c r="AG48" t="str">
        <v>MINCHUMINA</v>
      </c>
      <c r="AM48" t="str">
        <v>PORTERVILLE (AWOS)</v>
      </c>
      <c r="BG48" t="str">
        <v>SILVER BAY</v>
      </c>
      <c r="CK48" t="str">
        <v>MIDLAND INTERNATIONAL AP</v>
      </c>
    </row>
    <row r="49" spans="2:89" x14ac:dyDescent="0.3">
      <c r="B49" t="str">
        <f t="shared" si="3"/>
        <v>TN</v>
      </c>
      <c r="C49" t="str">
        <f>IFERROR(HLOOKUP('TRF &amp; Aux Estimator'!D$15,$AE$3:$CT$83,W49,FALSE),"")</f>
        <v>NENANA MUNICIPAL AP</v>
      </c>
      <c r="E49" t="s">
        <v>32</v>
      </c>
      <c r="F49" t="s">
        <v>53</v>
      </c>
      <c r="G49" t="s">
        <v>95</v>
      </c>
      <c r="H49" t="s">
        <v>96</v>
      </c>
      <c r="I49" t="s">
        <v>1668</v>
      </c>
      <c r="J49">
        <v>30.7</v>
      </c>
      <c r="K49">
        <v>31.28</v>
      </c>
      <c r="L49">
        <v>31.1</v>
      </c>
      <c r="M49">
        <v>34.159999999999997</v>
      </c>
      <c r="N49">
        <v>41.2</v>
      </c>
      <c r="O49">
        <v>52.34</v>
      </c>
      <c r="P49">
        <v>54.86</v>
      </c>
      <c r="Q49">
        <v>54.86</v>
      </c>
      <c r="R49">
        <v>47.8</v>
      </c>
      <c r="S49">
        <v>28.58</v>
      </c>
      <c r="T49">
        <v>26.8</v>
      </c>
      <c r="U49">
        <v>25.3</v>
      </c>
      <c r="W49" s="19">
        <v>47</v>
      </c>
      <c r="Y49" s="16" t="s">
        <v>1359</v>
      </c>
      <c r="Z49" s="16" t="s">
        <v>35</v>
      </c>
      <c r="AB49" s="22" t="s">
        <v>32</v>
      </c>
      <c r="AC49" s="22" t="s">
        <v>1140</v>
      </c>
      <c r="AG49" t="str">
        <v>NENANA MUNICIPAL AP</v>
      </c>
      <c r="AM49" t="str">
        <v>RED BLUFF MUNICIPAL ARPT</v>
      </c>
      <c r="BG49" t="str">
        <v>SOUTH ST PAUL MUNI</v>
      </c>
      <c r="CK49" t="str">
        <v>MINERAL WELLS MUNICIPAL AP</v>
      </c>
    </row>
    <row r="50" spans="2:89" x14ac:dyDescent="0.3">
      <c r="B50" t="str">
        <f t="shared" si="3"/>
        <v>TX</v>
      </c>
      <c r="C50" t="str">
        <f>IFERROR(HLOOKUP('TRF &amp; Aux Estimator'!D$15,$AE$3:$CT$83,W50,FALSE),"")</f>
        <v>NOME MUNICIPAL ARPT</v>
      </c>
      <c r="E50" t="s">
        <v>32</v>
      </c>
      <c r="F50" t="s">
        <v>53</v>
      </c>
      <c r="G50" t="s">
        <v>97</v>
      </c>
      <c r="H50" t="s">
        <v>98</v>
      </c>
      <c r="I50" t="s">
        <v>1669</v>
      </c>
      <c r="J50">
        <v>24.8</v>
      </c>
      <c r="K50">
        <v>29.12</v>
      </c>
      <c r="L50">
        <v>31.5</v>
      </c>
      <c r="M50">
        <v>43.34</v>
      </c>
      <c r="N50">
        <v>51.8</v>
      </c>
      <c r="O50">
        <v>55.04</v>
      </c>
      <c r="P50">
        <v>56.66</v>
      </c>
      <c r="Q50">
        <v>55.04</v>
      </c>
      <c r="R50">
        <v>50.5</v>
      </c>
      <c r="S50">
        <v>42.98</v>
      </c>
      <c r="T50">
        <v>32.700000000000003</v>
      </c>
      <c r="U50">
        <v>28.2</v>
      </c>
      <c r="W50" s="24">
        <v>48</v>
      </c>
      <c r="Y50" s="16" t="s">
        <v>1369</v>
      </c>
      <c r="Z50" s="16" t="s">
        <v>35</v>
      </c>
      <c r="AB50" s="22" t="s">
        <v>32</v>
      </c>
      <c r="AC50" s="22" t="s">
        <v>1156</v>
      </c>
      <c r="AG50" t="str">
        <v>NOME MUNICIPAL ARPT</v>
      </c>
      <c r="AM50" t="str">
        <v>REDDING MUNICIPAL ARPT</v>
      </c>
      <c r="BG50" t="str">
        <v>ST CLOUD REGIONAL ARPT</v>
      </c>
      <c r="CK50" t="str">
        <v>NACOGDOCHES (AWOS)</v>
      </c>
    </row>
    <row r="51" spans="2:89" x14ac:dyDescent="0.3">
      <c r="B51" t="str">
        <f t="shared" si="3"/>
        <v>UT</v>
      </c>
      <c r="C51" t="str">
        <f>IFERROR(HLOOKUP('TRF &amp; Aux Estimator'!D$15,$AE$3:$CT$83,W51,FALSE),"")</f>
        <v>NORTHWAY AIRPORT</v>
      </c>
      <c r="E51" t="s">
        <v>32</v>
      </c>
      <c r="F51" t="s">
        <v>53</v>
      </c>
      <c r="G51" t="s">
        <v>66</v>
      </c>
      <c r="H51" t="s">
        <v>99</v>
      </c>
      <c r="I51" t="s">
        <v>1670</v>
      </c>
      <c r="J51">
        <v>30.6</v>
      </c>
      <c r="K51">
        <v>32.54</v>
      </c>
      <c r="L51">
        <v>34.200000000000003</v>
      </c>
      <c r="M51">
        <v>41.72</v>
      </c>
      <c r="N51">
        <v>46</v>
      </c>
      <c r="O51">
        <v>54.86</v>
      </c>
      <c r="P51">
        <v>54.68</v>
      </c>
      <c r="Q51">
        <v>55.4</v>
      </c>
      <c r="R51">
        <v>50.2</v>
      </c>
      <c r="S51">
        <v>42.44</v>
      </c>
      <c r="T51">
        <v>34.5</v>
      </c>
      <c r="U51">
        <v>31.1</v>
      </c>
      <c r="W51" s="19">
        <v>49</v>
      </c>
      <c r="Y51" s="16" t="s">
        <v>1451</v>
      </c>
      <c r="Z51" s="16" t="s">
        <v>35</v>
      </c>
      <c r="AB51" s="22" t="s">
        <v>32</v>
      </c>
      <c r="AC51" s="22" t="s">
        <v>1189</v>
      </c>
      <c r="AG51" t="str">
        <v>NORTHWAY AIRPORT</v>
      </c>
      <c r="AM51" t="str">
        <v>RIVERSIDE MUNI</v>
      </c>
      <c r="BG51" t="str">
        <v>ST PAUL DOWNTOWN AP</v>
      </c>
      <c r="CK51" t="str">
        <v>PALACIOS MUNICIPAL AP</v>
      </c>
    </row>
    <row r="52" spans="2:89" x14ac:dyDescent="0.3">
      <c r="B52" t="str">
        <f t="shared" si="3"/>
        <v>VA</v>
      </c>
      <c r="C52" t="str">
        <f>IFERROR(HLOOKUP('TRF &amp; Aux Estimator'!D$15,$AE$3:$CT$83,W52,FALSE),"")</f>
        <v>PALMER MUNICIPAL</v>
      </c>
      <c r="E52" t="s">
        <v>32</v>
      </c>
      <c r="F52" t="s">
        <v>53</v>
      </c>
      <c r="G52" t="s">
        <v>72</v>
      </c>
      <c r="H52" t="s">
        <v>100</v>
      </c>
      <c r="I52" t="s">
        <v>1671</v>
      </c>
      <c r="J52">
        <v>27.9</v>
      </c>
      <c r="K52">
        <v>31.1</v>
      </c>
      <c r="L52">
        <v>28.6</v>
      </c>
      <c r="M52">
        <v>38.659999999999997</v>
      </c>
      <c r="N52">
        <v>43.2</v>
      </c>
      <c r="O52">
        <v>51.98</v>
      </c>
      <c r="P52">
        <v>53.96</v>
      </c>
      <c r="Q52">
        <v>52.88</v>
      </c>
      <c r="R52">
        <v>47.8</v>
      </c>
      <c r="S52">
        <v>28.4</v>
      </c>
      <c r="T52">
        <v>22.1</v>
      </c>
      <c r="U52">
        <v>28.9</v>
      </c>
      <c r="W52" s="24">
        <v>50</v>
      </c>
      <c r="Y52" s="16" t="s">
        <v>1467</v>
      </c>
      <c r="Z52" s="16" t="s">
        <v>35</v>
      </c>
      <c r="AB52" s="22" t="s">
        <v>32</v>
      </c>
      <c r="AC52" s="22" t="s">
        <v>1203</v>
      </c>
      <c r="AG52" t="str">
        <v>PALMER MUNICIPAL</v>
      </c>
      <c r="AM52" t="str">
        <v>SACRAMENTO EXECUTIVE ARPT</v>
      </c>
      <c r="BG52" t="str">
        <v>THIEF RIVER(AWOS)</v>
      </c>
      <c r="CK52" t="str">
        <v>PORT ARTHUR JEFFERSON COUNTY</v>
      </c>
    </row>
    <row r="53" spans="2:89" x14ac:dyDescent="0.3">
      <c r="B53" t="str">
        <f t="shared" si="3"/>
        <v>VT</v>
      </c>
      <c r="C53" t="str">
        <f>IFERROR(HLOOKUP('TRF &amp; Aux Estimator'!D$15,$AE$3:$CT$83,W53,FALSE),"")</f>
        <v>PETERSBURG</v>
      </c>
      <c r="E53" t="s">
        <v>32</v>
      </c>
      <c r="F53" t="s">
        <v>53</v>
      </c>
      <c r="G53" t="s">
        <v>101</v>
      </c>
      <c r="H53" t="s">
        <v>102</v>
      </c>
      <c r="I53" t="s">
        <v>1672</v>
      </c>
      <c r="J53">
        <v>31.5</v>
      </c>
      <c r="K53">
        <v>30.38</v>
      </c>
      <c r="L53">
        <v>31.6</v>
      </c>
      <c r="M53">
        <v>39.92</v>
      </c>
      <c r="N53">
        <v>46.8</v>
      </c>
      <c r="O53">
        <v>57.02</v>
      </c>
      <c r="P53">
        <v>56.12</v>
      </c>
      <c r="Q53">
        <v>62.06</v>
      </c>
      <c r="R53">
        <v>50.9</v>
      </c>
      <c r="S53">
        <v>46.04</v>
      </c>
      <c r="T53">
        <v>36.5</v>
      </c>
      <c r="U53">
        <v>30</v>
      </c>
      <c r="W53" s="19">
        <v>51</v>
      </c>
      <c r="Y53" s="16" t="s">
        <v>1514</v>
      </c>
      <c r="Z53" s="16" t="s">
        <v>35</v>
      </c>
      <c r="AB53" s="22" t="s">
        <v>38</v>
      </c>
      <c r="AC53" s="22" t="s">
        <v>1222</v>
      </c>
      <c r="AG53" t="str">
        <v>PETERSBURG</v>
      </c>
      <c r="AM53" t="str">
        <v>SACRAMENTO METROPOLITAN AP</v>
      </c>
      <c r="BG53" t="str">
        <v>TWO HARBORS MUNI AP</v>
      </c>
      <c r="CK53" t="str">
        <v>RANDOLPH AFB</v>
      </c>
    </row>
    <row r="54" spans="2:89" x14ac:dyDescent="0.3">
      <c r="B54" t="str">
        <f t="shared" si="3"/>
        <v>WA</v>
      </c>
      <c r="C54" t="str">
        <f>IFERROR(HLOOKUP('TRF &amp; Aux Estimator'!D$15,$AE$3:$CT$83,W54,FALSE),"")</f>
        <v>POINT HOPE (AWOS)</v>
      </c>
      <c r="E54" t="s">
        <v>32</v>
      </c>
      <c r="F54" t="s">
        <v>53</v>
      </c>
      <c r="G54" t="s">
        <v>103</v>
      </c>
      <c r="H54" t="s">
        <v>104</v>
      </c>
      <c r="I54" t="s">
        <v>1673</v>
      </c>
      <c r="J54">
        <v>19.8</v>
      </c>
      <c r="K54">
        <v>21.2</v>
      </c>
      <c r="L54">
        <v>19.899999999999999</v>
      </c>
      <c r="M54">
        <v>36.14</v>
      </c>
      <c r="N54">
        <v>42.4</v>
      </c>
      <c r="O54">
        <v>49.64</v>
      </c>
      <c r="P54">
        <v>55.58</v>
      </c>
      <c r="Q54">
        <v>54.5</v>
      </c>
      <c r="R54">
        <v>47.7</v>
      </c>
      <c r="S54">
        <v>35.42</v>
      </c>
      <c r="T54">
        <v>23.9</v>
      </c>
      <c r="U54">
        <v>21</v>
      </c>
      <c r="W54" s="24">
        <v>52</v>
      </c>
      <c r="Y54" s="16" t="s">
        <v>1522</v>
      </c>
      <c r="Z54" s="16" t="s">
        <v>35</v>
      </c>
      <c r="AB54" s="22" t="s">
        <v>32</v>
      </c>
      <c r="AC54" s="22" t="s">
        <v>1236</v>
      </c>
      <c r="AG54" t="str">
        <v>POINT HOPE (AWOS)</v>
      </c>
      <c r="AM54" t="str">
        <v>SALINAS MUNICIPAL AP</v>
      </c>
      <c r="BG54" t="str">
        <v>WHEATON NDB (AWOS)</v>
      </c>
      <c r="CK54" t="str">
        <v>ROCKPORT/ARANSAS CO</v>
      </c>
    </row>
    <row r="55" spans="2:89" x14ac:dyDescent="0.3">
      <c r="B55" t="str">
        <f t="shared" si="3"/>
        <v>WI</v>
      </c>
      <c r="C55" t="str">
        <f>IFERROR(HLOOKUP('TRF &amp; Aux Estimator'!D$15,$AE$3:$CT$83,W55,FALSE),"")</f>
        <v>PORT HEIDEN</v>
      </c>
      <c r="E55" t="s">
        <v>32</v>
      </c>
      <c r="F55" t="s">
        <v>53</v>
      </c>
      <c r="G55" t="s">
        <v>105</v>
      </c>
      <c r="H55" t="s">
        <v>106</v>
      </c>
      <c r="I55" t="s">
        <v>1674</v>
      </c>
      <c r="J55">
        <v>32.9</v>
      </c>
      <c r="K55">
        <v>33.08</v>
      </c>
      <c r="L55">
        <v>35.4</v>
      </c>
      <c r="M55">
        <v>40.82</v>
      </c>
      <c r="N55">
        <v>43.5</v>
      </c>
      <c r="O55">
        <v>49.46</v>
      </c>
      <c r="P55">
        <v>53.6</v>
      </c>
      <c r="Q55">
        <v>55.76</v>
      </c>
      <c r="R55">
        <v>50.2</v>
      </c>
      <c r="S55">
        <v>41.54</v>
      </c>
      <c r="T55">
        <v>32.9</v>
      </c>
      <c r="U55">
        <v>31.1</v>
      </c>
      <c r="W55" s="19">
        <v>53</v>
      </c>
      <c r="Y55" s="16" t="s">
        <v>1562</v>
      </c>
      <c r="Z55" s="16" t="s">
        <v>35</v>
      </c>
      <c r="AB55" s="22" t="s">
        <v>32</v>
      </c>
      <c r="AC55" s="22" t="s">
        <v>1263</v>
      </c>
      <c r="AG55" t="str">
        <v>PORT HEIDEN</v>
      </c>
      <c r="AM55" t="str">
        <v>SAN DIEGO LINDBERGH FIELD</v>
      </c>
      <c r="BG55" t="str">
        <v>WILLMAR</v>
      </c>
      <c r="CK55" t="str">
        <v>SAN ANGELO MATHIS FIELD</v>
      </c>
    </row>
    <row r="56" spans="2:89" x14ac:dyDescent="0.3">
      <c r="B56" t="str">
        <f t="shared" si="3"/>
        <v>WV</v>
      </c>
      <c r="C56" t="str">
        <f>IFERROR(HLOOKUP('TRF &amp; Aux Estimator'!D$15,$AE$3:$CT$83,W56,FALSE),"")</f>
        <v>SAINT MARY`S (AWOS)</v>
      </c>
      <c r="E56" t="s">
        <v>32</v>
      </c>
      <c r="F56" t="s">
        <v>53</v>
      </c>
      <c r="G56" t="s">
        <v>56</v>
      </c>
      <c r="H56" t="s">
        <v>107</v>
      </c>
      <c r="I56" t="s">
        <v>1675</v>
      </c>
      <c r="J56">
        <v>0.1</v>
      </c>
      <c r="K56">
        <v>1.04</v>
      </c>
      <c r="L56">
        <v>2.5</v>
      </c>
      <c r="M56">
        <v>12.38</v>
      </c>
      <c r="N56">
        <v>30.6</v>
      </c>
      <c r="O56">
        <v>44.24</v>
      </c>
      <c r="P56">
        <v>55.4</v>
      </c>
      <c r="Q56">
        <v>53.24</v>
      </c>
      <c r="R56">
        <v>43.3</v>
      </c>
      <c r="S56">
        <v>24.62</v>
      </c>
      <c r="T56">
        <v>9.3000000000000007</v>
      </c>
      <c r="U56">
        <v>1</v>
      </c>
      <c r="W56" s="24">
        <v>54</v>
      </c>
      <c r="Y56" s="16" t="s">
        <v>1592</v>
      </c>
      <c r="Z56" s="16" t="s">
        <v>35</v>
      </c>
      <c r="AB56" s="22" t="s">
        <v>38</v>
      </c>
      <c r="AC56" s="22" t="s">
        <v>1294</v>
      </c>
      <c r="AG56" t="str">
        <v>SAINT MARY`S (AWOS)</v>
      </c>
      <c r="AM56" t="str">
        <v>SAN DIEGO MIRAMAR NAS</v>
      </c>
      <c r="BG56" t="str">
        <v>WINONA MUNI (AWOS)</v>
      </c>
      <c r="CK56" t="str">
        <v>SAN ANTONIO INTL AP</v>
      </c>
    </row>
    <row r="57" spans="2:89" x14ac:dyDescent="0.3">
      <c r="B57" t="str">
        <f t="shared" si="3"/>
        <v>WY</v>
      </c>
      <c r="C57" t="str">
        <f>IFERROR(HLOOKUP('TRF &amp; Aux Estimator'!D$15,$AE$3:$CT$83,W57,FALSE),"")</f>
        <v>SAND POINT</v>
      </c>
      <c r="E57" t="s">
        <v>32</v>
      </c>
      <c r="F57" t="s">
        <v>53</v>
      </c>
      <c r="G57" t="s">
        <v>60</v>
      </c>
      <c r="H57" t="s">
        <v>61</v>
      </c>
      <c r="I57" t="s">
        <v>1676</v>
      </c>
      <c r="J57">
        <v>23.9</v>
      </c>
      <c r="K57">
        <v>30.92</v>
      </c>
      <c r="L57">
        <v>28.8</v>
      </c>
      <c r="M57">
        <v>39.56</v>
      </c>
      <c r="N57">
        <v>47.3</v>
      </c>
      <c r="O57">
        <v>56.12</v>
      </c>
      <c r="P57">
        <v>58.1</v>
      </c>
      <c r="Q57">
        <v>58.1</v>
      </c>
      <c r="R57">
        <v>45.7</v>
      </c>
      <c r="S57">
        <v>35.06</v>
      </c>
      <c r="T57">
        <v>34.9</v>
      </c>
      <c r="U57">
        <v>24.4</v>
      </c>
      <c r="W57" s="19">
        <v>55</v>
      </c>
      <c r="Y57" s="16" t="s">
        <v>1610</v>
      </c>
      <c r="Z57" s="16" t="s">
        <v>35</v>
      </c>
      <c r="AB57" s="22" t="s">
        <v>38</v>
      </c>
      <c r="AC57" s="22" t="s">
        <v>1296</v>
      </c>
      <c r="AG57" t="str">
        <v>SAND POINT</v>
      </c>
      <c r="AM57" t="str">
        <v>SAN DIEGO NORTH ISLAND NAS</v>
      </c>
      <c r="BG57" t="str">
        <v>WORTHINGTON (AWOS)</v>
      </c>
      <c r="CK57" t="str">
        <v>SAN ANTONIO KELLY FIELD AFB</v>
      </c>
    </row>
    <row r="58" spans="2:89" x14ac:dyDescent="0.3">
      <c r="C58" t="str">
        <f>IFERROR(HLOOKUP('TRF &amp; Aux Estimator'!D$15,$AE$3:$CT$83,W58,FALSE),"")</f>
        <v>SAVOONGA</v>
      </c>
      <c r="E58" t="s">
        <v>32</v>
      </c>
      <c r="F58" t="s">
        <v>53</v>
      </c>
      <c r="G58" t="s">
        <v>66</v>
      </c>
      <c r="H58" t="s">
        <v>108</v>
      </c>
      <c r="I58" t="s">
        <v>1677</v>
      </c>
      <c r="J58">
        <v>0.3</v>
      </c>
      <c r="K58">
        <v>0.14000000000000001</v>
      </c>
      <c r="L58">
        <v>10</v>
      </c>
      <c r="M58">
        <v>29.12</v>
      </c>
      <c r="N58">
        <v>46</v>
      </c>
      <c r="O58">
        <v>55.76</v>
      </c>
      <c r="P58">
        <v>58.82</v>
      </c>
      <c r="Q58">
        <v>56.84</v>
      </c>
      <c r="R58">
        <v>41.7</v>
      </c>
      <c r="S58">
        <v>26.42</v>
      </c>
      <c r="T58">
        <v>3.4</v>
      </c>
      <c r="U58">
        <v>-6</v>
      </c>
      <c r="W58" s="24">
        <v>56</v>
      </c>
      <c r="AB58" s="22" t="s">
        <v>32</v>
      </c>
      <c r="AC58" s="22" t="s">
        <v>1313</v>
      </c>
      <c r="AG58" t="str">
        <v>SAVOONGA</v>
      </c>
      <c r="AM58" t="str">
        <v>SAN DIEGO/MONTGOMER</v>
      </c>
      <c r="CK58" t="str">
        <v>SAN ANTONIO/STINSON</v>
      </c>
    </row>
    <row r="59" spans="2:89" x14ac:dyDescent="0.3">
      <c r="C59" t="str">
        <f>IFERROR(HLOOKUP('TRF &amp; Aux Estimator'!D$15,$AE$3:$CT$83,W59,FALSE),"")</f>
        <v>SELAWIK</v>
      </c>
      <c r="E59" t="s">
        <v>32</v>
      </c>
      <c r="F59" t="s">
        <v>53</v>
      </c>
      <c r="G59" t="s">
        <v>62</v>
      </c>
      <c r="H59" t="s">
        <v>109</v>
      </c>
      <c r="I59" t="s">
        <v>109</v>
      </c>
      <c r="J59">
        <v>13.8</v>
      </c>
      <c r="K59">
        <v>26.24</v>
      </c>
      <c r="L59">
        <v>29.5</v>
      </c>
      <c r="M59">
        <v>28.4</v>
      </c>
      <c r="N59">
        <v>35.6</v>
      </c>
      <c r="O59">
        <v>41.18</v>
      </c>
      <c r="P59">
        <v>47.12</v>
      </c>
      <c r="Q59">
        <v>47.66</v>
      </c>
      <c r="R59">
        <v>43.3</v>
      </c>
      <c r="S59">
        <v>32</v>
      </c>
      <c r="T59">
        <v>31.3</v>
      </c>
      <c r="U59">
        <v>26.8</v>
      </c>
      <c r="W59" s="19">
        <v>57</v>
      </c>
      <c r="AB59" s="22" t="s">
        <v>1318</v>
      </c>
      <c r="AC59" s="22" t="s">
        <v>1319</v>
      </c>
      <c r="AG59" t="str">
        <v>SELAWIK</v>
      </c>
      <c r="AM59" t="str">
        <v>SAN FRANCISCO INTL AP</v>
      </c>
      <c r="CK59" t="str">
        <v>TYLER/POUNDS FLD</v>
      </c>
    </row>
    <row r="60" spans="2:89" x14ac:dyDescent="0.3">
      <c r="C60" t="str">
        <f>IFERROR(HLOOKUP('TRF &amp; Aux Estimator'!D$15,$AE$3:$CT$83,W60,FALSE),"")</f>
        <v>SEWARD</v>
      </c>
      <c r="E60" t="s">
        <v>32</v>
      </c>
      <c r="F60" t="s">
        <v>53</v>
      </c>
      <c r="G60" t="s">
        <v>76</v>
      </c>
      <c r="H60" t="s">
        <v>77</v>
      </c>
      <c r="I60" t="s">
        <v>1678</v>
      </c>
      <c r="J60">
        <v>35.1</v>
      </c>
      <c r="K60">
        <v>35.78</v>
      </c>
      <c r="L60">
        <v>35.1</v>
      </c>
      <c r="M60">
        <v>37.4</v>
      </c>
      <c r="N60">
        <v>35.6</v>
      </c>
      <c r="O60">
        <v>50.36</v>
      </c>
      <c r="P60">
        <v>55.04</v>
      </c>
      <c r="Q60">
        <v>55.4</v>
      </c>
      <c r="R60">
        <v>52</v>
      </c>
      <c r="S60">
        <v>43.88</v>
      </c>
      <c r="T60">
        <v>37.799999999999997</v>
      </c>
      <c r="U60">
        <v>33.799999999999997</v>
      </c>
      <c r="W60" s="24">
        <v>58</v>
      </c>
      <c r="AB60" s="22" t="s">
        <v>32</v>
      </c>
      <c r="AC60" s="22" t="s">
        <v>1321</v>
      </c>
      <c r="AG60" t="str">
        <v>SEWARD</v>
      </c>
      <c r="AM60" t="str">
        <v>SAN JOSE INTL AP</v>
      </c>
      <c r="CK60" t="str">
        <v>VICTORIA REGIONAL AP</v>
      </c>
    </row>
    <row r="61" spans="2:89" x14ac:dyDescent="0.3">
      <c r="C61" t="str">
        <f>IFERROR(HLOOKUP('TRF &amp; Aux Estimator'!D$15,$AE$3:$CT$83,W61,FALSE),"")</f>
        <v>SHEMYA AFB</v>
      </c>
      <c r="E61" t="s">
        <v>32</v>
      </c>
      <c r="F61" t="s">
        <v>53</v>
      </c>
      <c r="G61" t="s">
        <v>66</v>
      </c>
      <c r="I61" t="s">
        <v>1679</v>
      </c>
      <c r="J61">
        <v>-5.8</v>
      </c>
      <c r="K61">
        <v>12.2</v>
      </c>
      <c r="L61">
        <v>21.6</v>
      </c>
      <c r="M61">
        <v>42.8</v>
      </c>
      <c r="N61">
        <v>45.5</v>
      </c>
      <c r="O61">
        <v>60.62</v>
      </c>
      <c r="P61">
        <v>58.28</v>
      </c>
      <c r="Q61">
        <v>55.4</v>
      </c>
      <c r="R61">
        <v>37.6</v>
      </c>
      <c r="S61">
        <v>32.18</v>
      </c>
      <c r="T61">
        <v>11.1</v>
      </c>
      <c r="U61">
        <v>-8</v>
      </c>
      <c r="W61" s="19">
        <v>59</v>
      </c>
      <c r="AB61" s="22" t="s">
        <v>32</v>
      </c>
      <c r="AC61" s="22" t="s">
        <v>1336</v>
      </c>
      <c r="AG61" t="str">
        <v>SHEMYA AFB</v>
      </c>
      <c r="AM61" t="str">
        <v>SAN LUIS CO RGNL</v>
      </c>
      <c r="CK61" t="str">
        <v>WACO REGIONAL AP</v>
      </c>
    </row>
    <row r="62" spans="2:89" x14ac:dyDescent="0.3">
      <c r="C62" t="str">
        <f>IFERROR(HLOOKUP('TRF &amp; Aux Estimator'!D$15,$AE$3:$CT$83,W62,FALSE),"")</f>
        <v>SHISHMAREF (AWOS)</v>
      </c>
      <c r="E62" t="s">
        <v>32</v>
      </c>
      <c r="F62" t="s">
        <v>53</v>
      </c>
      <c r="G62" t="s">
        <v>66</v>
      </c>
      <c r="H62" t="s">
        <v>110</v>
      </c>
      <c r="I62" t="s">
        <v>1680</v>
      </c>
      <c r="J62">
        <v>14.4</v>
      </c>
      <c r="K62">
        <v>14.18</v>
      </c>
      <c r="L62">
        <v>21.9</v>
      </c>
      <c r="M62">
        <v>27.32</v>
      </c>
      <c r="N62">
        <v>47.1</v>
      </c>
      <c r="O62">
        <v>57.38</v>
      </c>
      <c r="P62">
        <v>60.62</v>
      </c>
      <c r="Q62">
        <v>54.14</v>
      </c>
      <c r="R62">
        <v>30</v>
      </c>
      <c r="S62">
        <v>22.64</v>
      </c>
      <c r="T62">
        <v>21.2</v>
      </c>
      <c r="U62">
        <v>-7.2</v>
      </c>
      <c r="W62" s="24">
        <v>60</v>
      </c>
      <c r="AB62" s="22" t="s">
        <v>38</v>
      </c>
      <c r="AC62" s="22" t="s">
        <v>1355</v>
      </c>
      <c r="AG62" t="str">
        <v>SHISHMAREF (AWOS)</v>
      </c>
      <c r="AM62" t="str">
        <v>SANDBERG</v>
      </c>
      <c r="CK62" t="str">
        <v>WICHITA FALLS MUNICIPAL ARPT</v>
      </c>
    </row>
    <row r="63" spans="2:89" x14ac:dyDescent="0.3">
      <c r="C63" t="str">
        <f>IFERROR(HLOOKUP('TRF &amp; Aux Estimator'!D$15,$AE$3:$CT$83,W63,FALSE),"")</f>
        <v>SITKA JAPONSKI AP</v>
      </c>
      <c r="E63" t="s">
        <v>32</v>
      </c>
      <c r="F63" t="s">
        <v>53</v>
      </c>
      <c r="G63" t="s">
        <v>87</v>
      </c>
      <c r="H63" t="s">
        <v>111</v>
      </c>
      <c r="I63" t="s">
        <v>1681</v>
      </c>
      <c r="J63">
        <v>14.4</v>
      </c>
      <c r="K63">
        <v>8.06</v>
      </c>
      <c r="L63">
        <v>10.8</v>
      </c>
      <c r="M63">
        <v>19.760000000000002</v>
      </c>
      <c r="N63">
        <v>39</v>
      </c>
      <c r="O63">
        <v>48.38</v>
      </c>
      <c r="P63">
        <v>53.24</v>
      </c>
      <c r="Q63">
        <v>51.98</v>
      </c>
      <c r="R63">
        <v>43</v>
      </c>
      <c r="S63">
        <v>28.76</v>
      </c>
      <c r="T63">
        <v>15.6</v>
      </c>
      <c r="U63">
        <v>10.199999999999999</v>
      </c>
      <c r="W63" s="19">
        <v>61</v>
      </c>
      <c r="AB63" s="22" t="s">
        <v>32</v>
      </c>
      <c r="AC63" s="22" t="s">
        <v>1359</v>
      </c>
      <c r="AG63" t="str">
        <v>SITKA JAPONSKI AP</v>
      </c>
      <c r="AM63" t="str">
        <v>SANTA ANA-JOHN WAYNE AP</v>
      </c>
      <c r="CK63" t="str">
        <v>WINK WINKLER COUNTY AP</v>
      </c>
    </row>
    <row r="64" spans="2:89" x14ac:dyDescent="0.3">
      <c r="C64" t="str">
        <f>IFERROR(HLOOKUP('TRF &amp; Aux Estimator'!D$15,$AE$3:$CT$83,W64,FALSE),"")</f>
        <v>SKAGWAY AIRPORT</v>
      </c>
      <c r="E64" t="s">
        <v>32</v>
      </c>
      <c r="F64" t="s">
        <v>53</v>
      </c>
      <c r="G64" t="s">
        <v>70</v>
      </c>
      <c r="H64" t="s">
        <v>112</v>
      </c>
      <c r="I64" t="s">
        <v>1682</v>
      </c>
      <c r="J64">
        <v>-11.6</v>
      </c>
      <c r="K64">
        <v>-3.64</v>
      </c>
      <c r="L64">
        <v>11.7</v>
      </c>
      <c r="M64">
        <v>21.74</v>
      </c>
      <c r="N64">
        <v>46.9</v>
      </c>
      <c r="O64">
        <v>54.86</v>
      </c>
      <c r="P64">
        <v>60.44</v>
      </c>
      <c r="Q64">
        <v>52.52</v>
      </c>
      <c r="R64">
        <v>37</v>
      </c>
      <c r="S64">
        <v>26.6</v>
      </c>
      <c r="T64">
        <v>-2.9</v>
      </c>
      <c r="U64">
        <v>-8.9</v>
      </c>
      <c r="W64" s="24">
        <v>62</v>
      </c>
      <c r="AB64" s="22" t="s">
        <v>32</v>
      </c>
      <c r="AC64" s="22" t="s">
        <v>1369</v>
      </c>
      <c r="AG64" t="str">
        <v>SKAGWAY AIRPORT</v>
      </c>
      <c r="AM64" t="str">
        <v>SANTA BARBARA MUNICIPAL AP</v>
      </c>
    </row>
    <row r="65" spans="3:39" x14ac:dyDescent="0.3">
      <c r="C65" t="str">
        <f>IFERROR(HLOOKUP('TRF &amp; Aux Estimator'!D$15,$AE$3:$CT$83,W65,FALSE),"")</f>
        <v>SLEETMUTE</v>
      </c>
      <c r="E65" t="s">
        <v>32</v>
      </c>
      <c r="F65" t="s">
        <v>53</v>
      </c>
      <c r="G65" t="s">
        <v>113</v>
      </c>
      <c r="H65" t="s">
        <v>114</v>
      </c>
      <c r="I65" t="s">
        <v>1683</v>
      </c>
      <c r="J65">
        <v>29.3</v>
      </c>
      <c r="K65">
        <v>32.36</v>
      </c>
      <c r="L65">
        <v>31.8</v>
      </c>
      <c r="M65">
        <v>40.46</v>
      </c>
      <c r="N65">
        <v>45.3</v>
      </c>
      <c r="O65">
        <v>56.66</v>
      </c>
      <c r="P65">
        <v>58.1</v>
      </c>
      <c r="Q65">
        <v>58.1</v>
      </c>
      <c r="R65">
        <v>48.2</v>
      </c>
      <c r="S65">
        <v>33.799999999999997</v>
      </c>
      <c r="T65">
        <v>36.299999999999997</v>
      </c>
      <c r="U65">
        <v>26.8</v>
      </c>
      <c r="W65" s="19">
        <v>63</v>
      </c>
      <c r="AB65" s="22" t="s">
        <v>32</v>
      </c>
      <c r="AC65" s="22" t="s">
        <v>1451</v>
      </c>
      <c r="AG65" t="str">
        <v>SLEETMUTE</v>
      </c>
      <c r="AM65" t="str">
        <v>SANTA MARIA PUBLIC ARPT</v>
      </c>
    </row>
    <row r="66" spans="3:39" x14ac:dyDescent="0.3">
      <c r="C66" t="str">
        <f>IFERROR(HLOOKUP('TRF &amp; Aux Estimator'!D$15,$AE$3:$CT$83,W66,FALSE),"")</f>
        <v>SOLDOTNA</v>
      </c>
      <c r="E66" t="s">
        <v>32</v>
      </c>
      <c r="F66" t="s">
        <v>53</v>
      </c>
      <c r="G66" t="s">
        <v>115</v>
      </c>
      <c r="H66" t="s">
        <v>116</v>
      </c>
      <c r="I66" t="s">
        <v>116</v>
      </c>
      <c r="J66">
        <v>27.9</v>
      </c>
      <c r="K66">
        <v>32.36</v>
      </c>
      <c r="L66">
        <v>33.4</v>
      </c>
      <c r="M66">
        <v>42.08</v>
      </c>
      <c r="N66">
        <v>47.1</v>
      </c>
      <c r="O66">
        <v>55.22</v>
      </c>
      <c r="P66">
        <v>55.04</v>
      </c>
      <c r="Q66">
        <v>54.86</v>
      </c>
      <c r="R66">
        <v>48</v>
      </c>
      <c r="S66">
        <v>41.72</v>
      </c>
      <c r="T66">
        <v>34.700000000000003</v>
      </c>
      <c r="U66">
        <v>30</v>
      </c>
      <c r="W66" s="24">
        <v>64</v>
      </c>
      <c r="AB66" s="22" t="s">
        <v>32</v>
      </c>
      <c r="AC66" s="22" t="s">
        <v>1467</v>
      </c>
      <c r="AG66" t="str">
        <v>SOLDOTNA</v>
      </c>
      <c r="AM66" t="str">
        <v>SANTA MONICA MUNI</v>
      </c>
    </row>
    <row r="67" spans="3:39" x14ac:dyDescent="0.3">
      <c r="C67" t="str">
        <f>IFERROR(HLOOKUP('TRF &amp; Aux Estimator'!D$15,$AE$3:$CT$83,W67,FALSE),"")</f>
        <v>ST PAUL ISLAND ARPT</v>
      </c>
      <c r="E67" t="s">
        <v>32</v>
      </c>
      <c r="F67" t="s">
        <v>53</v>
      </c>
      <c r="G67" t="s">
        <v>58</v>
      </c>
      <c r="H67" t="s">
        <v>117</v>
      </c>
      <c r="I67" t="s">
        <v>1684</v>
      </c>
      <c r="J67">
        <v>8.4</v>
      </c>
      <c r="K67">
        <v>1.94</v>
      </c>
      <c r="L67">
        <v>9.6999999999999993</v>
      </c>
      <c r="M67">
        <v>8.7799999999999994</v>
      </c>
      <c r="N67">
        <v>32.5</v>
      </c>
      <c r="O67">
        <v>34.700000000000003</v>
      </c>
      <c r="P67">
        <v>41.54</v>
      </c>
      <c r="Q67">
        <v>44.42</v>
      </c>
      <c r="R67">
        <v>36.299999999999997</v>
      </c>
      <c r="S67">
        <v>31.64</v>
      </c>
      <c r="T67">
        <v>19.2</v>
      </c>
      <c r="U67">
        <v>17.600000000000001</v>
      </c>
      <c r="W67" s="19">
        <v>65</v>
      </c>
      <c r="AB67" s="22" t="s">
        <v>32</v>
      </c>
      <c r="AC67" s="22" t="s">
        <v>1514</v>
      </c>
      <c r="AG67" t="str">
        <v>ST PAUL ISLAND ARPT</v>
      </c>
      <c r="AM67" t="str">
        <v>SANTA ROSA (AWOS)</v>
      </c>
    </row>
    <row r="68" spans="3:39" x14ac:dyDescent="0.3">
      <c r="C68" t="str">
        <f>IFERROR(HLOOKUP('TRF &amp; Aux Estimator'!D$15,$AE$3:$CT$83,W68,FALSE),"")</f>
        <v>TALKEETNA STATE ARPT</v>
      </c>
      <c r="E68" t="s">
        <v>32</v>
      </c>
      <c r="F68" t="s">
        <v>53</v>
      </c>
      <c r="G68" t="s">
        <v>95</v>
      </c>
      <c r="H68" t="s">
        <v>118</v>
      </c>
      <c r="I68" t="s">
        <v>118</v>
      </c>
      <c r="J68">
        <v>32.4</v>
      </c>
      <c r="K68">
        <v>27.14</v>
      </c>
      <c r="L68">
        <v>29.7</v>
      </c>
      <c r="M68">
        <v>33.08</v>
      </c>
      <c r="N68">
        <v>35.799999999999997</v>
      </c>
      <c r="O68">
        <v>46.22</v>
      </c>
      <c r="P68">
        <v>50.72</v>
      </c>
      <c r="Q68">
        <v>50.36</v>
      </c>
      <c r="R68">
        <v>48.4</v>
      </c>
      <c r="S68">
        <v>35.78</v>
      </c>
      <c r="T68">
        <v>34.700000000000003</v>
      </c>
      <c r="U68">
        <v>27.5</v>
      </c>
      <c r="W68" s="24">
        <v>66</v>
      </c>
      <c r="AB68" s="22" t="s">
        <v>32</v>
      </c>
      <c r="AC68" s="22" t="s">
        <v>1522</v>
      </c>
      <c r="AG68" t="str">
        <v>TALKEETNA STATE ARPT</v>
      </c>
      <c r="AM68" t="str">
        <v>SOUTH LAKE TAHOE-LAKE TAHOE AP</v>
      </c>
    </row>
    <row r="69" spans="3:39" x14ac:dyDescent="0.3">
      <c r="C69" t="str">
        <f>IFERROR(HLOOKUP('TRF &amp; Aux Estimator'!D$15,$AE$3:$CT$83,W69,FALSE),"")</f>
        <v>TANANA RALPH M CALHOUN MEM AP</v>
      </c>
      <c r="E69" t="s">
        <v>32</v>
      </c>
      <c r="F69" t="s">
        <v>53</v>
      </c>
      <c r="G69" t="s">
        <v>82</v>
      </c>
      <c r="H69" t="s">
        <v>119</v>
      </c>
      <c r="I69" t="s">
        <v>1685</v>
      </c>
      <c r="J69">
        <v>12.2</v>
      </c>
      <c r="K69">
        <v>20.66</v>
      </c>
      <c r="L69">
        <v>23.9</v>
      </c>
      <c r="M69">
        <v>28.58</v>
      </c>
      <c r="N69">
        <v>34.9</v>
      </c>
      <c r="O69">
        <v>46.22</v>
      </c>
      <c r="P69">
        <v>53.06</v>
      </c>
      <c r="Q69">
        <v>49.28</v>
      </c>
      <c r="R69">
        <v>39.6</v>
      </c>
      <c r="S69">
        <v>34.159999999999997</v>
      </c>
      <c r="T69">
        <v>36.9</v>
      </c>
      <c r="U69">
        <v>16</v>
      </c>
      <c r="W69" s="19">
        <v>67</v>
      </c>
      <c r="AB69" s="22" t="s">
        <v>32</v>
      </c>
      <c r="AC69" s="22" t="s">
        <v>1562</v>
      </c>
      <c r="AG69" t="str">
        <v>TANANA RALPH M CALHOUN MEM AP</v>
      </c>
      <c r="AM69" t="str">
        <v>STOCKTON METROPOLITAN ARPT</v>
      </c>
    </row>
    <row r="70" spans="3:39" x14ac:dyDescent="0.3">
      <c r="C70" t="str">
        <f>IFERROR(HLOOKUP('TRF &amp; Aux Estimator'!D$15,$AE$3:$CT$83,W70,FALSE),"")</f>
        <v>TOGIAK VILLAGE AWOS</v>
      </c>
      <c r="E70" t="s">
        <v>32</v>
      </c>
      <c r="F70" t="s">
        <v>53</v>
      </c>
      <c r="G70" t="s">
        <v>74</v>
      </c>
      <c r="H70" t="s">
        <v>120</v>
      </c>
      <c r="I70" t="s">
        <v>120</v>
      </c>
      <c r="J70">
        <v>33.1</v>
      </c>
      <c r="K70">
        <v>34.159999999999997</v>
      </c>
      <c r="L70">
        <v>35.1</v>
      </c>
      <c r="M70">
        <v>35.78</v>
      </c>
      <c r="N70">
        <v>37.799999999999997</v>
      </c>
      <c r="O70">
        <v>46.58</v>
      </c>
      <c r="P70">
        <v>53.24</v>
      </c>
      <c r="Q70">
        <v>53.42</v>
      </c>
      <c r="R70">
        <v>46.2</v>
      </c>
      <c r="S70">
        <v>40.1</v>
      </c>
      <c r="T70">
        <v>32.700000000000003</v>
      </c>
      <c r="U70">
        <v>30.9</v>
      </c>
      <c r="W70" s="24">
        <v>68</v>
      </c>
      <c r="AB70" s="22" t="s">
        <v>32</v>
      </c>
      <c r="AC70" s="22" t="s">
        <v>1592</v>
      </c>
      <c r="AG70" t="str">
        <v>TOGIAK VILLAGE AWOS</v>
      </c>
      <c r="AM70" t="str">
        <v>TRAVIS FIELD AFB</v>
      </c>
    </row>
    <row r="71" spans="3:39" x14ac:dyDescent="0.3">
      <c r="C71" t="str">
        <f>IFERROR(HLOOKUP('TRF &amp; Aux Estimator'!D$15,$AE$3:$CT$83,W71,FALSE),"")</f>
        <v>UNALAKLEET FIELD</v>
      </c>
      <c r="E71" t="s">
        <v>32</v>
      </c>
      <c r="F71" t="s">
        <v>53</v>
      </c>
      <c r="G71" t="s">
        <v>87</v>
      </c>
      <c r="H71" t="s">
        <v>121</v>
      </c>
      <c r="I71" t="s">
        <v>121</v>
      </c>
      <c r="J71">
        <v>11.5</v>
      </c>
      <c r="K71">
        <v>12.56</v>
      </c>
      <c r="L71">
        <v>6.6</v>
      </c>
      <c r="M71">
        <v>25.16</v>
      </c>
      <c r="N71">
        <v>35.4</v>
      </c>
      <c r="O71">
        <v>38.659999999999997</v>
      </c>
      <c r="P71">
        <v>47.84</v>
      </c>
      <c r="Q71">
        <v>46.76</v>
      </c>
      <c r="R71">
        <v>40.799999999999997</v>
      </c>
      <c r="S71">
        <v>33.979999999999997</v>
      </c>
      <c r="T71">
        <v>28.9</v>
      </c>
      <c r="U71">
        <v>19.899999999999999</v>
      </c>
      <c r="W71" s="19">
        <v>69</v>
      </c>
      <c r="AB71" s="22" t="s">
        <v>32</v>
      </c>
      <c r="AC71" s="22" t="s">
        <v>1610</v>
      </c>
      <c r="AG71" t="str">
        <v>UNALAKLEET FIELD</v>
      </c>
      <c r="AM71" t="str">
        <v>TRUCKEE-TAHOE</v>
      </c>
    </row>
    <row r="72" spans="3:39" x14ac:dyDescent="0.3">
      <c r="C72" t="str">
        <f>IFERROR(HLOOKUP('TRF &amp; Aux Estimator'!D$15,$AE$3:$CT$83,W72,FALSE),"")</f>
        <v>VALDEZ PIONEER FIEL</v>
      </c>
      <c r="E72" t="s">
        <v>32</v>
      </c>
      <c r="F72" t="s">
        <v>53</v>
      </c>
      <c r="G72" t="s">
        <v>56</v>
      </c>
      <c r="H72" t="s">
        <v>122</v>
      </c>
      <c r="I72" t="s">
        <v>122</v>
      </c>
      <c r="J72">
        <v>-12.5</v>
      </c>
      <c r="K72">
        <v>-0.4</v>
      </c>
      <c r="L72">
        <v>13.3</v>
      </c>
      <c r="M72">
        <v>20.48</v>
      </c>
      <c r="N72">
        <v>39.4</v>
      </c>
      <c r="O72">
        <v>46.22</v>
      </c>
      <c r="P72">
        <v>54.5</v>
      </c>
      <c r="Q72">
        <v>50</v>
      </c>
      <c r="R72">
        <v>37.4</v>
      </c>
      <c r="S72">
        <v>30.56</v>
      </c>
      <c r="T72">
        <v>9.6999999999999993</v>
      </c>
      <c r="U72">
        <v>7.7</v>
      </c>
      <c r="W72" s="24">
        <v>70</v>
      </c>
      <c r="AB72" s="22" t="s">
        <v>38</v>
      </c>
      <c r="AC72" s="22" t="s">
        <v>1632</v>
      </c>
      <c r="AG72" t="str">
        <v>VALDEZ PIONEER FIEL</v>
      </c>
      <c r="AM72" t="str">
        <v>TWENTYNINE PALMS</v>
      </c>
    </row>
    <row r="73" spans="3:39" x14ac:dyDescent="0.3">
      <c r="C73" t="str">
        <f>IFERROR(HLOOKUP('TRF &amp; Aux Estimator'!D$15,$AE$3:$CT$83,W73,FALSE),"")</f>
        <v>VALDEZ WSO</v>
      </c>
      <c r="E73" t="s">
        <v>32</v>
      </c>
      <c r="F73" t="s">
        <v>53</v>
      </c>
      <c r="G73" t="s">
        <v>72</v>
      </c>
      <c r="H73" t="s">
        <v>123</v>
      </c>
      <c r="I73" t="s">
        <v>123</v>
      </c>
      <c r="J73">
        <v>31.6</v>
      </c>
      <c r="K73">
        <v>28.94</v>
      </c>
      <c r="L73">
        <v>30.4</v>
      </c>
      <c r="M73">
        <v>39.020000000000003</v>
      </c>
      <c r="N73">
        <v>44.1</v>
      </c>
      <c r="O73">
        <v>53.24</v>
      </c>
      <c r="P73">
        <v>54.32</v>
      </c>
      <c r="Q73">
        <v>56.12</v>
      </c>
      <c r="R73">
        <v>48.2</v>
      </c>
      <c r="S73">
        <v>35.06</v>
      </c>
      <c r="T73">
        <v>28.4</v>
      </c>
      <c r="U73">
        <v>30.4</v>
      </c>
      <c r="W73" s="19">
        <v>71</v>
      </c>
      <c r="AB73" s="22" t="s">
        <v>354</v>
      </c>
      <c r="AC73" s="22" t="s">
        <v>2616</v>
      </c>
      <c r="AG73" t="str">
        <v>VALDEZ WSO</v>
      </c>
      <c r="AM73" t="str">
        <v>UKIAH MUNICIPAL AP</v>
      </c>
    </row>
    <row r="74" spans="3:39" x14ac:dyDescent="0.3">
      <c r="C74" t="str">
        <f>IFERROR(HLOOKUP('TRF &amp; Aux Estimator'!D$15,$AE$3:$CT$83,W74,FALSE),"")</f>
        <v>WHITTIER</v>
      </c>
      <c r="E74" t="s">
        <v>32</v>
      </c>
      <c r="F74" t="s">
        <v>53</v>
      </c>
      <c r="G74" t="s">
        <v>54</v>
      </c>
      <c r="H74" t="s">
        <v>124</v>
      </c>
      <c r="I74" t="s">
        <v>1686</v>
      </c>
      <c r="J74">
        <v>33.6</v>
      </c>
      <c r="K74">
        <v>31.46</v>
      </c>
      <c r="L74">
        <v>30.6</v>
      </c>
      <c r="M74">
        <v>33.44</v>
      </c>
      <c r="N74">
        <v>37.6</v>
      </c>
      <c r="O74">
        <v>41.72</v>
      </c>
      <c r="P74">
        <v>45.68</v>
      </c>
      <c r="Q74">
        <v>47.84</v>
      </c>
      <c r="R74">
        <v>46.9</v>
      </c>
      <c r="S74">
        <v>40.82</v>
      </c>
      <c r="T74">
        <v>34</v>
      </c>
      <c r="U74">
        <v>31.1</v>
      </c>
      <c r="W74" s="24">
        <v>72</v>
      </c>
      <c r="AG74" t="str">
        <v>WHITTIER</v>
      </c>
      <c r="AM74" t="str">
        <v>VAN NUYS AIRPORT</v>
      </c>
    </row>
    <row r="75" spans="3:39" x14ac:dyDescent="0.3">
      <c r="C75" t="str">
        <f>IFERROR(HLOOKUP('TRF &amp; Aux Estimator'!D$15,$AE$3:$CT$83,W75,FALSE),"")</f>
        <v>WRANGELL</v>
      </c>
      <c r="E75" t="s">
        <v>32</v>
      </c>
      <c r="F75" t="s">
        <v>53</v>
      </c>
      <c r="G75" t="s">
        <v>87</v>
      </c>
      <c r="H75" t="s">
        <v>125</v>
      </c>
      <c r="I75" t="s">
        <v>1687</v>
      </c>
      <c r="J75">
        <v>5</v>
      </c>
      <c r="K75">
        <v>-3.64</v>
      </c>
      <c r="L75">
        <v>6.3</v>
      </c>
      <c r="M75">
        <v>19.399999999999999</v>
      </c>
      <c r="N75">
        <v>32.4</v>
      </c>
      <c r="O75">
        <v>38.119999999999997</v>
      </c>
      <c r="P75">
        <v>48.56</v>
      </c>
      <c r="Q75">
        <v>46.94</v>
      </c>
      <c r="R75">
        <v>39.6</v>
      </c>
      <c r="S75">
        <v>33.44</v>
      </c>
      <c r="T75">
        <v>22.1</v>
      </c>
      <c r="U75">
        <v>13.5</v>
      </c>
      <c r="W75" s="19">
        <v>73</v>
      </c>
      <c r="AG75" t="str">
        <v>WRANGELL</v>
      </c>
      <c r="AM75" t="str">
        <v>VISALIA MUNI (AWOS)</v>
      </c>
    </row>
    <row r="76" spans="3:39" x14ac:dyDescent="0.3">
      <c r="C76" t="str">
        <f>IFERROR(HLOOKUP('TRF &amp; Aux Estimator'!D$15,$AE$3:$CT$83,W76,FALSE),"")</f>
        <v>YAKUTAT STATE ARPT</v>
      </c>
      <c r="E76" t="s">
        <v>32</v>
      </c>
      <c r="F76" t="s">
        <v>53</v>
      </c>
      <c r="G76" t="s">
        <v>126</v>
      </c>
      <c r="H76" t="s">
        <v>127</v>
      </c>
      <c r="I76" t="s">
        <v>1688</v>
      </c>
      <c r="J76">
        <v>33.799999999999997</v>
      </c>
      <c r="K76">
        <v>29.66</v>
      </c>
      <c r="L76">
        <v>36.9</v>
      </c>
      <c r="M76">
        <v>39.380000000000003</v>
      </c>
      <c r="N76">
        <v>46.4</v>
      </c>
      <c r="O76">
        <v>52.16</v>
      </c>
      <c r="P76">
        <v>54.32</v>
      </c>
      <c r="Q76">
        <v>55.58</v>
      </c>
      <c r="R76">
        <v>53.1</v>
      </c>
      <c r="S76">
        <v>45.32</v>
      </c>
      <c r="T76">
        <v>37.799999999999997</v>
      </c>
      <c r="U76">
        <v>32</v>
      </c>
      <c r="W76" s="24">
        <v>74</v>
      </c>
      <c r="AG76" t="str">
        <v>YAKUTAT STATE ARPT</v>
      </c>
      <c r="AM76" t="str">
        <v>YUBA CO</v>
      </c>
    </row>
    <row r="77" spans="3:39" x14ac:dyDescent="0.3">
      <c r="C77">
        <f>IFERROR(HLOOKUP('TRF &amp; Aux Estimator'!D$15,$AE$3:$CT$83,W77,FALSE),"")</f>
        <v>0</v>
      </c>
      <c r="E77" t="s">
        <v>32</v>
      </c>
      <c r="F77" t="s">
        <v>53</v>
      </c>
      <c r="G77" t="s">
        <v>90</v>
      </c>
      <c r="H77" t="s">
        <v>128</v>
      </c>
      <c r="I77" t="s">
        <v>1689</v>
      </c>
      <c r="J77">
        <v>30</v>
      </c>
      <c r="K77">
        <v>28.94</v>
      </c>
      <c r="L77">
        <v>35.799999999999997</v>
      </c>
      <c r="M77">
        <v>43.16</v>
      </c>
      <c r="N77">
        <v>51.8</v>
      </c>
      <c r="O77">
        <v>57.38</v>
      </c>
      <c r="P77">
        <v>54.86</v>
      </c>
      <c r="Q77">
        <v>56.3</v>
      </c>
      <c r="R77">
        <v>50.2</v>
      </c>
      <c r="S77">
        <v>39.200000000000003</v>
      </c>
      <c r="T77">
        <v>34.299999999999997</v>
      </c>
      <c r="U77">
        <v>23.4</v>
      </c>
      <c r="W77" s="19">
        <v>75</v>
      </c>
    </row>
    <row r="78" spans="3:39" x14ac:dyDescent="0.3">
      <c r="C78">
        <f>IFERROR(HLOOKUP('TRF &amp; Aux Estimator'!D$15,$AE$3:$CT$83,W78,FALSE),"")</f>
        <v>0</v>
      </c>
      <c r="E78" t="s">
        <v>32</v>
      </c>
      <c r="F78" t="s">
        <v>53</v>
      </c>
      <c r="G78" t="s">
        <v>62</v>
      </c>
      <c r="H78" t="s">
        <v>129</v>
      </c>
      <c r="I78" t="s">
        <v>129</v>
      </c>
      <c r="J78">
        <v>-1.1000000000000001</v>
      </c>
      <c r="K78">
        <v>23</v>
      </c>
      <c r="L78">
        <v>22.8</v>
      </c>
      <c r="M78">
        <v>55.04</v>
      </c>
      <c r="N78">
        <v>43.3</v>
      </c>
      <c r="O78">
        <v>56.3</v>
      </c>
      <c r="P78">
        <v>54.86</v>
      </c>
      <c r="Q78">
        <v>50.36</v>
      </c>
      <c r="R78">
        <v>42.1</v>
      </c>
      <c r="S78">
        <v>33.44</v>
      </c>
      <c r="T78">
        <v>17.600000000000001</v>
      </c>
      <c r="U78">
        <v>11.8</v>
      </c>
      <c r="W78" s="24">
        <v>76</v>
      </c>
    </row>
    <row r="79" spans="3:39" x14ac:dyDescent="0.3">
      <c r="C79">
        <f>IFERROR(HLOOKUP('TRF &amp; Aux Estimator'!D$15,$AE$3:$CT$83,W79,FALSE),"")</f>
        <v>0</v>
      </c>
      <c r="E79" t="s">
        <v>32</v>
      </c>
      <c r="F79" t="s">
        <v>53</v>
      </c>
      <c r="G79" t="s">
        <v>72</v>
      </c>
      <c r="H79" t="s">
        <v>130</v>
      </c>
      <c r="I79" t="s">
        <v>130</v>
      </c>
      <c r="J79">
        <v>25.3</v>
      </c>
      <c r="K79">
        <v>29.48</v>
      </c>
      <c r="L79">
        <v>29.1</v>
      </c>
      <c r="M79">
        <v>35.6</v>
      </c>
      <c r="N79">
        <v>46.6</v>
      </c>
      <c r="O79">
        <v>54.32</v>
      </c>
      <c r="P79">
        <v>55.22</v>
      </c>
      <c r="Q79">
        <v>53.24</v>
      </c>
      <c r="R79">
        <v>45.9</v>
      </c>
      <c r="S79">
        <v>32.36</v>
      </c>
      <c r="T79">
        <v>19.600000000000001</v>
      </c>
      <c r="U79">
        <v>25.2</v>
      </c>
      <c r="W79" s="19">
        <v>77</v>
      </c>
    </row>
    <row r="80" spans="3:39" x14ac:dyDescent="0.3">
      <c r="C80">
        <f>IFERROR(HLOOKUP('TRF &amp; Aux Estimator'!D$15,$AE$3:$CT$83,W80,FALSE),"")</f>
        <v>0</v>
      </c>
      <c r="E80" t="s">
        <v>32</v>
      </c>
      <c r="F80" t="s">
        <v>53</v>
      </c>
      <c r="G80" t="s">
        <v>54</v>
      </c>
      <c r="H80" t="s">
        <v>131</v>
      </c>
      <c r="I80" t="s">
        <v>1690</v>
      </c>
      <c r="J80">
        <v>28.2</v>
      </c>
      <c r="K80">
        <v>24.62</v>
      </c>
      <c r="L80">
        <v>26.4</v>
      </c>
      <c r="M80">
        <v>30.74</v>
      </c>
      <c r="N80">
        <v>37.200000000000003</v>
      </c>
      <c r="O80">
        <v>41.72</v>
      </c>
      <c r="P80">
        <v>46.76</v>
      </c>
      <c r="Q80">
        <v>48.38</v>
      </c>
      <c r="R80">
        <v>45.5</v>
      </c>
      <c r="S80">
        <v>39.74</v>
      </c>
      <c r="T80">
        <v>32.200000000000003</v>
      </c>
      <c r="U80">
        <v>31.6</v>
      </c>
      <c r="W80" s="24">
        <v>78</v>
      </c>
    </row>
    <row r="81" spans="3:26" x14ac:dyDescent="0.3">
      <c r="C81">
        <f>IFERROR(HLOOKUP('TRF &amp; Aux Estimator'!D$15,$AE$3:$CT$83,W81,FALSE),"")</f>
        <v>0</v>
      </c>
      <c r="E81" t="s">
        <v>32</v>
      </c>
      <c r="F81" t="s">
        <v>53</v>
      </c>
      <c r="G81" t="s">
        <v>113</v>
      </c>
      <c r="H81" t="s">
        <v>132</v>
      </c>
      <c r="I81" t="s">
        <v>1691</v>
      </c>
      <c r="J81">
        <v>17.100000000000001</v>
      </c>
      <c r="K81">
        <v>11.3</v>
      </c>
      <c r="L81">
        <v>26.2</v>
      </c>
      <c r="M81">
        <v>36.5</v>
      </c>
      <c r="N81">
        <v>47.8</v>
      </c>
      <c r="O81">
        <v>56.66</v>
      </c>
      <c r="P81">
        <v>58.64</v>
      </c>
      <c r="Q81">
        <v>55.94</v>
      </c>
      <c r="R81">
        <v>47.5</v>
      </c>
      <c r="S81">
        <v>33.799999999999997</v>
      </c>
      <c r="T81">
        <v>16.899999999999999</v>
      </c>
      <c r="U81">
        <v>12.7</v>
      </c>
      <c r="W81" s="19">
        <v>79</v>
      </c>
    </row>
    <row r="82" spans="3:26" x14ac:dyDescent="0.3">
      <c r="C82">
        <f>IFERROR(HLOOKUP('TRF &amp; Aux Estimator'!D$15,$AE$3:$CT$83,W82,FALSE),"")</f>
        <v>0</v>
      </c>
      <c r="E82" t="s">
        <v>32</v>
      </c>
      <c r="F82" t="s">
        <v>53</v>
      </c>
      <c r="G82" t="s">
        <v>66</v>
      </c>
      <c r="H82" t="s">
        <v>133</v>
      </c>
      <c r="I82" t="s">
        <v>1692</v>
      </c>
      <c r="J82">
        <v>-3.8</v>
      </c>
      <c r="K82">
        <v>10.76</v>
      </c>
      <c r="L82">
        <v>19.2</v>
      </c>
      <c r="M82">
        <v>23.18</v>
      </c>
      <c r="N82">
        <v>40.5</v>
      </c>
      <c r="O82">
        <v>57.74</v>
      </c>
      <c r="P82">
        <v>57.02</v>
      </c>
      <c r="Q82">
        <v>50.54</v>
      </c>
      <c r="R82">
        <v>38.700000000000003</v>
      </c>
      <c r="S82">
        <v>31.64</v>
      </c>
      <c r="T82">
        <v>7.2</v>
      </c>
      <c r="U82">
        <v>5</v>
      </c>
      <c r="W82" s="24">
        <v>80</v>
      </c>
    </row>
    <row r="83" spans="3:26" x14ac:dyDescent="0.3">
      <c r="C83">
        <f>IFERROR(HLOOKUP('TRF &amp; Aux Estimator'!D$15,$AE$3:$CT$83,W83,FALSE),"")</f>
        <v>0</v>
      </c>
      <c r="E83" t="s">
        <v>32</v>
      </c>
      <c r="F83" t="s">
        <v>53</v>
      </c>
      <c r="G83" t="s">
        <v>79</v>
      </c>
      <c r="H83" t="s">
        <v>134</v>
      </c>
      <c r="I83" t="s">
        <v>1693</v>
      </c>
      <c r="J83">
        <v>27.9</v>
      </c>
      <c r="K83">
        <v>32.9</v>
      </c>
      <c r="L83">
        <v>26.4</v>
      </c>
      <c r="M83">
        <v>29.48</v>
      </c>
      <c r="N83">
        <v>35.799999999999997</v>
      </c>
      <c r="O83">
        <v>50.9</v>
      </c>
      <c r="P83">
        <v>57.38</v>
      </c>
      <c r="Q83">
        <v>51.98</v>
      </c>
      <c r="R83">
        <v>42.3</v>
      </c>
      <c r="S83">
        <v>37.04</v>
      </c>
      <c r="T83">
        <v>28.6</v>
      </c>
      <c r="U83">
        <v>21.2</v>
      </c>
      <c r="W83" s="19">
        <v>81</v>
      </c>
    </row>
    <row r="84" spans="3:26" x14ac:dyDescent="0.3">
      <c r="E84" t="s">
        <v>32</v>
      </c>
      <c r="F84" t="s">
        <v>53</v>
      </c>
      <c r="G84" t="s">
        <v>87</v>
      </c>
      <c r="H84" t="s">
        <v>135</v>
      </c>
      <c r="I84" t="s">
        <v>1694</v>
      </c>
      <c r="J84">
        <v>7.7</v>
      </c>
      <c r="K84">
        <v>16.52</v>
      </c>
      <c r="L84">
        <v>24.3</v>
      </c>
      <c r="M84">
        <v>30.02</v>
      </c>
      <c r="N84">
        <v>39.6</v>
      </c>
      <c r="O84">
        <v>44.42</v>
      </c>
      <c r="P84">
        <v>53.78</v>
      </c>
      <c r="Q84">
        <v>49.46</v>
      </c>
      <c r="R84">
        <v>39.4</v>
      </c>
      <c r="S84">
        <v>34.520000000000003</v>
      </c>
      <c r="T84">
        <v>21.6</v>
      </c>
      <c r="U84">
        <v>14.2</v>
      </c>
      <c r="W84" s="24">
        <v>82</v>
      </c>
    </row>
    <row r="85" spans="3:26" x14ac:dyDescent="0.3">
      <c r="E85" t="s">
        <v>32</v>
      </c>
      <c r="F85" t="s">
        <v>53</v>
      </c>
      <c r="G85" t="s">
        <v>76</v>
      </c>
      <c r="H85" t="s">
        <v>136</v>
      </c>
      <c r="I85" t="s">
        <v>1695</v>
      </c>
      <c r="J85">
        <v>30.6</v>
      </c>
      <c r="K85">
        <v>30.38</v>
      </c>
      <c r="L85">
        <v>33.6</v>
      </c>
      <c r="M85">
        <v>36.32</v>
      </c>
      <c r="N85">
        <v>44.2</v>
      </c>
      <c r="O85">
        <v>53.6</v>
      </c>
      <c r="P85">
        <v>53.06</v>
      </c>
      <c r="Q85">
        <v>53.06</v>
      </c>
      <c r="R85">
        <v>48.2</v>
      </c>
      <c r="S85">
        <v>37.04</v>
      </c>
      <c r="T85">
        <v>30.6</v>
      </c>
      <c r="U85">
        <v>28</v>
      </c>
      <c r="W85" s="19">
        <v>83</v>
      </c>
    </row>
    <row r="86" spans="3:26" x14ac:dyDescent="0.3">
      <c r="E86" t="s">
        <v>32</v>
      </c>
      <c r="F86" t="s">
        <v>53</v>
      </c>
      <c r="G86" t="s">
        <v>76</v>
      </c>
      <c r="H86" t="s">
        <v>136</v>
      </c>
      <c r="I86" t="s">
        <v>1696</v>
      </c>
      <c r="J86">
        <v>23.9</v>
      </c>
      <c r="K86">
        <v>26.24</v>
      </c>
      <c r="L86">
        <v>30.4</v>
      </c>
      <c r="M86">
        <v>38.840000000000003</v>
      </c>
      <c r="N86">
        <v>46.9</v>
      </c>
      <c r="O86">
        <v>53.96</v>
      </c>
      <c r="P86">
        <v>55.58</v>
      </c>
      <c r="Q86">
        <v>53.24</v>
      </c>
      <c r="R86">
        <v>48.2</v>
      </c>
      <c r="S86">
        <v>39.020000000000003</v>
      </c>
      <c r="T86">
        <v>29.8</v>
      </c>
      <c r="U86">
        <v>25.2</v>
      </c>
      <c r="W86" s="24">
        <v>84</v>
      </c>
    </row>
    <row r="87" spans="3:26" x14ac:dyDescent="0.3">
      <c r="E87" t="s">
        <v>32</v>
      </c>
      <c r="F87" t="s">
        <v>53</v>
      </c>
      <c r="G87" t="s">
        <v>76</v>
      </c>
      <c r="H87" t="s">
        <v>137</v>
      </c>
      <c r="I87" t="s">
        <v>137</v>
      </c>
      <c r="J87">
        <v>28.4</v>
      </c>
      <c r="K87">
        <v>29.66</v>
      </c>
      <c r="L87">
        <v>30.2</v>
      </c>
      <c r="M87">
        <v>35.06</v>
      </c>
      <c r="N87">
        <v>46.6</v>
      </c>
      <c r="O87">
        <v>53.6</v>
      </c>
      <c r="P87">
        <v>53.78</v>
      </c>
      <c r="Q87">
        <v>52.88</v>
      </c>
      <c r="R87">
        <v>47.8</v>
      </c>
      <c r="S87">
        <v>35.42</v>
      </c>
      <c r="T87">
        <v>28.9</v>
      </c>
      <c r="U87">
        <v>29.1</v>
      </c>
      <c r="W87" s="19">
        <v>85</v>
      </c>
    </row>
    <row r="88" spans="3:26" x14ac:dyDescent="0.3">
      <c r="E88" t="s">
        <v>32</v>
      </c>
      <c r="F88" t="s">
        <v>53</v>
      </c>
      <c r="G88" t="s">
        <v>115</v>
      </c>
      <c r="H88" t="s">
        <v>138</v>
      </c>
      <c r="I88" t="s">
        <v>138</v>
      </c>
      <c r="J88">
        <v>30.2</v>
      </c>
      <c r="K88">
        <v>32.72</v>
      </c>
      <c r="L88">
        <v>35.799999999999997</v>
      </c>
      <c r="M88">
        <v>41</v>
      </c>
      <c r="N88">
        <v>44.4</v>
      </c>
      <c r="O88">
        <v>54.32</v>
      </c>
      <c r="P88">
        <v>56.3</v>
      </c>
      <c r="Q88">
        <v>58.46</v>
      </c>
      <c r="R88">
        <v>51.1</v>
      </c>
      <c r="S88">
        <v>44.06</v>
      </c>
      <c r="T88">
        <v>36.5</v>
      </c>
      <c r="U88">
        <v>31.3</v>
      </c>
      <c r="W88" s="24">
        <v>86</v>
      </c>
    </row>
    <row r="89" spans="3:26" x14ac:dyDescent="0.3">
      <c r="E89" t="s">
        <v>32</v>
      </c>
      <c r="F89" t="s">
        <v>53</v>
      </c>
      <c r="G89" t="s">
        <v>139</v>
      </c>
      <c r="H89" t="s">
        <v>140</v>
      </c>
      <c r="I89" t="s">
        <v>1697</v>
      </c>
      <c r="J89">
        <v>27</v>
      </c>
      <c r="K89">
        <v>28.04</v>
      </c>
      <c r="L89">
        <v>30.6</v>
      </c>
      <c r="M89">
        <v>39.92</v>
      </c>
      <c r="N89">
        <v>44.8</v>
      </c>
      <c r="O89">
        <v>50.9</v>
      </c>
      <c r="P89">
        <v>55.04</v>
      </c>
      <c r="Q89">
        <v>54.32</v>
      </c>
      <c r="R89">
        <v>50.2</v>
      </c>
      <c r="S89">
        <v>40.82</v>
      </c>
      <c r="T89">
        <v>32.4</v>
      </c>
      <c r="U89">
        <v>29.8</v>
      </c>
      <c r="W89" s="19">
        <v>87</v>
      </c>
    </row>
    <row r="90" spans="3:26" x14ac:dyDescent="0.3">
      <c r="E90" t="s">
        <v>32</v>
      </c>
      <c r="F90" t="s">
        <v>141</v>
      </c>
      <c r="G90" t="s">
        <v>142</v>
      </c>
      <c r="H90" t="s">
        <v>143</v>
      </c>
      <c r="I90" t="s">
        <v>1698</v>
      </c>
      <c r="J90">
        <v>44.6</v>
      </c>
      <c r="K90">
        <v>50.72</v>
      </c>
      <c r="L90">
        <v>55</v>
      </c>
      <c r="M90">
        <v>64.760000000000005</v>
      </c>
      <c r="N90">
        <v>71.8</v>
      </c>
      <c r="O90">
        <v>74.84</v>
      </c>
      <c r="P90">
        <v>76.459999999999994</v>
      </c>
      <c r="Q90">
        <v>76.459999999999994</v>
      </c>
      <c r="R90">
        <v>70.5</v>
      </c>
      <c r="S90">
        <v>59.18</v>
      </c>
      <c r="T90">
        <v>56.8</v>
      </c>
      <c r="U90">
        <v>42.8</v>
      </c>
      <c r="W90" s="24">
        <v>88</v>
      </c>
    </row>
    <row r="91" spans="3:26" x14ac:dyDescent="0.3">
      <c r="E91" t="s">
        <v>32</v>
      </c>
      <c r="F91" t="s">
        <v>141</v>
      </c>
      <c r="G91" t="s">
        <v>144</v>
      </c>
      <c r="H91" t="s">
        <v>145</v>
      </c>
      <c r="I91" t="s">
        <v>1699</v>
      </c>
      <c r="J91">
        <v>41.9</v>
      </c>
      <c r="K91">
        <v>48.2</v>
      </c>
      <c r="L91">
        <v>50.7</v>
      </c>
      <c r="M91">
        <v>62.78</v>
      </c>
      <c r="N91">
        <v>67.599999999999994</v>
      </c>
      <c r="O91">
        <v>74.84</v>
      </c>
      <c r="P91">
        <v>74.48</v>
      </c>
      <c r="Q91">
        <v>75.02</v>
      </c>
      <c r="R91">
        <v>71.099999999999994</v>
      </c>
      <c r="S91">
        <v>62.6</v>
      </c>
      <c r="T91">
        <v>56.3</v>
      </c>
      <c r="U91">
        <v>48.6</v>
      </c>
      <c r="W91" s="19">
        <v>89</v>
      </c>
    </row>
    <row r="92" spans="3:26" x14ac:dyDescent="0.3">
      <c r="E92" t="s">
        <v>32</v>
      </c>
      <c r="F92" t="s">
        <v>141</v>
      </c>
      <c r="G92" t="s">
        <v>146</v>
      </c>
      <c r="H92" t="s">
        <v>147</v>
      </c>
      <c r="I92" t="s">
        <v>1700</v>
      </c>
      <c r="J92">
        <v>41.9</v>
      </c>
      <c r="K92">
        <v>48.02</v>
      </c>
      <c r="L92">
        <v>54.7</v>
      </c>
      <c r="M92">
        <v>64.22</v>
      </c>
      <c r="N92">
        <v>70.2</v>
      </c>
      <c r="O92">
        <v>76.64</v>
      </c>
      <c r="P92">
        <v>80.239999999999995</v>
      </c>
      <c r="Q92">
        <v>78.98</v>
      </c>
      <c r="R92">
        <v>73.400000000000006</v>
      </c>
      <c r="S92">
        <v>60.8</v>
      </c>
      <c r="T92">
        <v>55.6</v>
      </c>
      <c r="U92">
        <v>45.5</v>
      </c>
      <c r="W92" s="24">
        <v>90</v>
      </c>
      <c r="X92" s="18"/>
      <c r="Y92" s="18"/>
      <c r="Z92" s="18"/>
    </row>
    <row r="93" spans="3:26" x14ac:dyDescent="0.3">
      <c r="E93" t="s">
        <v>32</v>
      </c>
      <c r="F93" t="s">
        <v>141</v>
      </c>
      <c r="G93" t="s">
        <v>148</v>
      </c>
      <c r="H93" t="s">
        <v>149</v>
      </c>
      <c r="I93" t="s">
        <v>1701</v>
      </c>
      <c r="J93">
        <v>45.5</v>
      </c>
      <c r="K93">
        <v>51.8</v>
      </c>
      <c r="L93">
        <v>54.9</v>
      </c>
      <c r="M93">
        <v>62.6</v>
      </c>
      <c r="N93">
        <v>74.099999999999994</v>
      </c>
      <c r="O93">
        <v>77.36</v>
      </c>
      <c r="P93">
        <v>79.52</v>
      </c>
      <c r="Q93">
        <v>77.72</v>
      </c>
      <c r="R93">
        <v>74.3</v>
      </c>
      <c r="S93">
        <v>62.24</v>
      </c>
      <c r="T93">
        <v>54.7</v>
      </c>
      <c r="U93">
        <v>48.6</v>
      </c>
      <c r="W93" s="19">
        <v>91</v>
      </c>
    </row>
    <row r="94" spans="3:26" x14ac:dyDescent="0.3">
      <c r="E94" t="s">
        <v>32</v>
      </c>
      <c r="F94" t="s">
        <v>141</v>
      </c>
      <c r="G94" t="s">
        <v>150</v>
      </c>
      <c r="H94" t="s">
        <v>151</v>
      </c>
      <c r="I94" t="s">
        <v>1702</v>
      </c>
      <c r="J94">
        <v>44.6</v>
      </c>
      <c r="K94">
        <v>49.82</v>
      </c>
      <c r="L94">
        <v>61.2</v>
      </c>
      <c r="M94">
        <v>64.400000000000006</v>
      </c>
      <c r="N94">
        <v>77.400000000000006</v>
      </c>
      <c r="O94">
        <v>78.260000000000005</v>
      </c>
      <c r="P94">
        <v>79.88</v>
      </c>
      <c r="Q94">
        <v>78.98</v>
      </c>
      <c r="R94">
        <v>78.400000000000006</v>
      </c>
      <c r="S94">
        <v>66.92</v>
      </c>
      <c r="T94">
        <v>59</v>
      </c>
      <c r="U94">
        <v>47.1</v>
      </c>
      <c r="W94" s="24">
        <v>92</v>
      </c>
    </row>
    <row r="95" spans="3:26" x14ac:dyDescent="0.3">
      <c r="E95" t="s">
        <v>32</v>
      </c>
      <c r="F95" t="s">
        <v>141</v>
      </c>
      <c r="G95" t="s">
        <v>152</v>
      </c>
      <c r="I95" t="s">
        <v>1703</v>
      </c>
      <c r="J95">
        <v>40.299999999999997</v>
      </c>
      <c r="K95">
        <v>47.3</v>
      </c>
      <c r="L95">
        <v>55.2</v>
      </c>
      <c r="M95">
        <v>61.16</v>
      </c>
      <c r="N95">
        <v>64.8</v>
      </c>
      <c r="O95">
        <v>73.58</v>
      </c>
      <c r="P95">
        <v>77.36</v>
      </c>
      <c r="Q95">
        <v>76.459999999999994</v>
      </c>
      <c r="R95">
        <v>70.7</v>
      </c>
      <c r="S95">
        <v>59.9</v>
      </c>
      <c r="T95">
        <v>53.4</v>
      </c>
      <c r="U95">
        <v>39.700000000000003</v>
      </c>
      <c r="W95" s="19">
        <v>93</v>
      </c>
    </row>
    <row r="96" spans="3:26" x14ac:dyDescent="0.3">
      <c r="E96" t="s">
        <v>32</v>
      </c>
      <c r="F96" t="s">
        <v>141</v>
      </c>
      <c r="G96" t="s">
        <v>153</v>
      </c>
      <c r="H96" t="s">
        <v>154</v>
      </c>
      <c r="I96" t="s">
        <v>1704</v>
      </c>
      <c r="J96">
        <v>36.5</v>
      </c>
      <c r="K96">
        <v>42.8</v>
      </c>
      <c r="L96">
        <v>52.3</v>
      </c>
      <c r="M96">
        <v>59.72</v>
      </c>
      <c r="N96">
        <v>69.099999999999994</v>
      </c>
      <c r="O96">
        <v>77.540000000000006</v>
      </c>
      <c r="P96">
        <v>78.62</v>
      </c>
      <c r="Q96">
        <v>76.64</v>
      </c>
      <c r="R96">
        <v>72.099999999999994</v>
      </c>
      <c r="S96">
        <v>58.1</v>
      </c>
      <c r="T96">
        <v>53.4</v>
      </c>
      <c r="U96">
        <v>41.7</v>
      </c>
      <c r="W96" s="24">
        <v>94</v>
      </c>
    </row>
    <row r="97" spans="5:23" x14ac:dyDescent="0.3">
      <c r="E97" t="s">
        <v>32</v>
      </c>
      <c r="F97" t="s">
        <v>141</v>
      </c>
      <c r="G97" t="s">
        <v>155</v>
      </c>
      <c r="H97" t="s">
        <v>156</v>
      </c>
      <c r="I97" t="s">
        <v>1705</v>
      </c>
      <c r="J97">
        <v>43.9</v>
      </c>
      <c r="K97">
        <v>50.54</v>
      </c>
      <c r="L97">
        <v>54</v>
      </c>
      <c r="M97">
        <v>63.14</v>
      </c>
      <c r="N97">
        <v>74.099999999999994</v>
      </c>
      <c r="O97">
        <v>79.52</v>
      </c>
      <c r="P97">
        <v>82.04</v>
      </c>
      <c r="Q97">
        <v>80.239999999999995</v>
      </c>
      <c r="R97">
        <v>76.099999999999994</v>
      </c>
      <c r="S97">
        <v>64.040000000000006</v>
      </c>
      <c r="T97">
        <v>52.3</v>
      </c>
      <c r="U97">
        <v>47.1</v>
      </c>
      <c r="W97" s="19">
        <v>95</v>
      </c>
    </row>
    <row r="98" spans="5:23" x14ac:dyDescent="0.3">
      <c r="E98" t="s">
        <v>32</v>
      </c>
      <c r="F98" t="s">
        <v>141</v>
      </c>
      <c r="G98" t="s">
        <v>157</v>
      </c>
      <c r="H98" t="s">
        <v>158</v>
      </c>
      <c r="I98" t="s">
        <v>1706</v>
      </c>
      <c r="J98">
        <v>54.1</v>
      </c>
      <c r="K98">
        <v>54.5</v>
      </c>
      <c r="L98">
        <v>56.5</v>
      </c>
      <c r="M98">
        <v>65.66</v>
      </c>
      <c r="N98">
        <v>76.099999999999994</v>
      </c>
      <c r="O98">
        <v>77.72</v>
      </c>
      <c r="P98">
        <v>80.239999999999995</v>
      </c>
      <c r="Q98">
        <v>81.86</v>
      </c>
      <c r="R98">
        <v>77</v>
      </c>
      <c r="S98">
        <v>67.459999999999994</v>
      </c>
      <c r="T98">
        <v>59</v>
      </c>
      <c r="U98">
        <v>50.9</v>
      </c>
      <c r="W98" s="24">
        <v>96</v>
      </c>
    </row>
    <row r="99" spans="5:23" x14ac:dyDescent="0.3">
      <c r="E99" t="s">
        <v>32</v>
      </c>
      <c r="F99" t="s">
        <v>141</v>
      </c>
      <c r="G99" t="s">
        <v>157</v>
      </c>
      <c r="H99" t="s">
        <v>158</v>
      </c>
      <c r="I99" t="s">
        <v>1707</v>
      </c>
      <c r="J99">
        <v>46.8</v>
      </c>
      <c r="K99">
        <v>53.42</v>
      </c>
      <c r="L99">
        <v>61</v>
      </c>
      <c r="M99">
        <v>67.28</v>
      </c>
      <c r="N99">
        <v>73.8</v>
      </c>
      <c r="O99">
        <v>79.52</v>
      </c>
      <c r="P99">
        <v>80.599999999999994</v>
      </c>
      <c r="Q99">
        <v>79.52</v>
      </c>
      <c r="R99">
        <v>77.400000000000006</v>
      </c>
      <c r="S99">
        <v>66.739999999999995</v>
      </c>
      <c r="T99">
        <v>59</v>
      </c>
      <c r="U99">
        <v>54</v>
      </c>
      <c r="W99" s="19">
        <v>97</v>
      </c>
    </row>
    <row r="100" spans="5:23" x14ac:dyDescent="0.3">
      <c r="E100" t="s">
        <v>32</v>
      </c>
      <c r="F100" t="s">
        <v>141</v>
      </c>
      <c r="G100" t="s">
        <v>155</v>
      </c>
      <c r="H100" t="s">
        <v>156</v>
      </c>
      <c r="I100" t="s">
        <v>1708</v>
      </c>
      <c r="J100">
        <v>44.8</v>
      </c>
      <c r="K100">
        <v>49.1</v>
      </c>
      <c r="L100">
        <v>59.7</v>
      </c>
      <c r="M100">
        <v>65.66</v>
      </c>
      <c r="N100">
        <v>71.400000000000006</v>
      </c>
      <c r="O100">
        <v>78.44</v>
      </c>
      <c r="P100">
        <v>80.239999999999995</v>
      </c>
      <c r="Q100">
        <v>80.06</v>
      </c>
      <c r="R100">
        <v>75</v>
      </c>
      <c r="S100">
        <v>63.68</v>
      </c>
      <c r="T100">
        <v>54.9</v>
      </c>
      <c r="U100">
        <v>48.7</v>
      </c>
      <c r="W100" s="24">
        <v>98</v>
      </c>
    </row>
    <row r="101" spans="5:23" x14ac:dyDescent="0.3">
      <c r="E101" t="s">
        <v>32</v>
      </c>
      <c r="F101" t="s">
        <v>141</v>
      </c>
      <c r="G101" t="s">
        <v>159</v>
      </c>
      <c r="H101" t="s">
        <v>160</v>
      </c>
      <c r="I101" t="s">
        <v>1709</v>
      </c>
      <c r="J101">
        <v>45.5</v>
      </c>
      <c r="K101">
        <v>43.34</v>
      </c>
      <c r="L101">
        <v>51.8</v>
      </c>
      <c r="M101">
        <v>62.78</v>
      </c>
      <c r="N101">
        <v>71.2</v>
      </c>
      <c r="O101">
        <v>72.680000000000007</v>
      </c>
      <c r="P101">
        <v>80.06</v>
      </c>
      <c r="Q101">
        <v>73.94</v>
      </c>
      <c r="R101">
        <v>73</v>
      </c>
      <c r="S101">
        <v>63.68</v>
      </c>
      <c r="T101">
        <v>55.6</v>
      </c>
      <c r="U101">
        <v>46.4</v>
      </c>
      <c r="W101" s="19">
        <v>99</v>
      </c>
    </row>
    <row r="102" spans="5:23" x14ac:dyDescent="0.3">
      <c r="E102" t="s">
        <v>32</v>
      </c>
      <c r="F102" t="s">
        <v>141</v>
      </c>
      <c r="G102" t="s">
        <v>161</v>
      </c>
      <c r="I102" t="s">
        <v>1710</v>
      </c>
      <c r="J102">
        <v>47.8</v>
      </c>
      <c r="K102">
        <v>52.16</v>
      </c>
      <c r="L102">
        <v>60.4</v>
      </c>
      <c r="M102">
        <v>61.88</v>
      </c>
      <c r="N102">
        <v>73.400000000000006</v>
      </c>
      <c r="O102">
        <v>76.28</v>
      </c>
      <c r="P102">
        <v>78.98</v>
      </c>
      <c r="Q102">
        <v>78.260000000000005</v>
      </c>
      <c r="R102">
        <v>77</v>
      </c>
      <c r="S102">
        <v>68.540000000000006</v>
      </c>
      <c r="T102">
        <v>54.1</v>
      </c>
      <c r="U102">
        <v>45.1</v>
      </c>
      <c r="W102" s="24">
        <v>100</v>
      </c>
    </row>
    <row r="103" spans="5:23" x14ac:dyDescent="0.3">
      <c r="E103" t="s">
        <v>32</v>
      </c>
      <c r="F103" t="s">
        <v>141</v>
      </c>
      <c r="G103" t="s">
        <v>162</v>
      </c>
      <c r="H103" t="s">
        <v>163</v>
      </c>
      <c r="I103" t="s">
        <v>1711</v>
      </c>
      <c r="J103">
        <v>45.9</v>
      </c>
      <c r="K103">
        <v>49.82</v>
      </c>
      <c r="L103">
        <v>52.5</v>
      </c>
      <c r="M103">
        <v>66.2</v>
      </c>
      <c r="N103">
        <v>73.599999999999994</v>
      </c>
      <c r="O103">
        <v>76.099999999999994</v>
      </c>
      <c r="P103">
        <v>79.88</v>
      </c>
      <c r="Q103">
        <v>76.819999999999993</v>
      </c>
      <c r="R103">
        <v>78.099999999999994</v>
      </c>
      <c r="S103">
        <v>60.44</v>
      </c>
      <c r="T103">
        <v>58.1</v>
      </c>
      <c r="U103">
        <v>38.799999999999997</v>
      </c>
      <c r="W103" s="19">
        <v>101</v>
      </c>
    </row>
    <row r="104" spans="5:23" x14ac:dyDescent="0.3">
      <c r="E104" t="s">
        <v>32</v>
      </c>
      <c r="F104" t="s">
        <v>164</v>
      </c>
      <c r="G104" t="s">
        <v>165</v>
      </c>
      <c r="H104" t="s">
        <v>166</v>
      </c>
      <c r="I104" t="s">
        <v>1712</v>
      </c>
      <c r="J104">
        <v>40.6</v>
      </c>
      <c r="K104">
        <v>43.52</v>
      </c>
      <c r="L104">
        <v>45.9</v>
      </c>
      <c r="M104">
        <v>57.92</v>
      </c>
      <c r="N104">
        <v>67.3</v>
      </c>
      <c r="O104">
        <v>77.900000000000006</v>
      </c>
      <c r="P104">
        <v>77.540000000000006</v>
      </c>
      <c r="Q104">
        <v>74.3</v>
      </c>
      <c r="R104">
        <v>75.7</v>
      </c>
      <c r="S104">
        <v>59.36</v>
      </c>
      <c r="T104">
        <v>48</v>
      </c>
      <c r="U104">
        <v>42.3</v>
      </c>
      <c r="W104" s="24">
        <v>102</v>
      </c>
    </row>
    <row r="105" spans="5:23" x14ac:dyDescent="0.3">
      <c r="E105" t="s">
        <v>32</v>
      </c>
      <c r="F105" t="s">
        <v>164</v>
      </c>
      <c r="G105" t="s">
        <v>167</v>
      </c>
      <c r="H105" t="s">
        <v>168</v>
      </c>
      <c r="I105" t="s">
        <v>1713</v>
      </c>
      <c r="J105">
        <v>36.1</v>
      </c>
      <c r="K105">
        <v>43.34</v>
      </c>
      <c r="L105">
        <v>41.9</v>
      </c>
      <c r="M105">
        <v>55.94</v>
      </c>
      <c r="N105">
        <v>68.7</v>
      </c>
      <c r="O105">
        <v>70.52</v>
      </c>
      <c r="P105">
        <v>79.34</v>
      </c>
      <c r="Q105">
        <v>80.239999999999995</v>
      </c>
      <c r="R105">
        <v>71.099999999999994</v>
      </c>
      <c r="S105">
        <v>55.4</v>
      </c>
      <c r="T105">
        <v>44.6</v>
      </c>
      <c r="U105">
        <v>36.299999999999997</v>
      </c>
      <c r="W105" s="19">
        <v>103</v>
      </c>
    </row>
    <row r="106" spans="5:23" x14ac:dyDescent="0.3">
      <c r="E106" t="s">
        <v>32</v>
      </c>
      <c r="F106" t="s">
        <v>164</v>
      </c>
      <c r="G106" t="s">
        <v>169</v>
      </c>
      <c r="H106" t="s">
        <v>170</v>
      </c>
      <c r="I106" t="s">
        <v>1714</v>
      </c>
      <c r="J106">
        <v>42.4</v>
      </c>
      <c r="K106">
        <v>43.88</v>
      </c>
      <c r="L106">
        <v>60.3</v>
      </c>
      <c r="M106">
        <v>64.22</v>
      </c>
      <c r="N106">
        <v>74.8</v>
      </c>
      <c r="O106">
        <v>78.8</v>
      </c>
      <c r="P106">
        <v>79.88</v>
      </c>
      <c r="Q106">
        <v>86.72</v>
      </c>
      <c r="R106">
        <v>78.599999999999994</v>
      </c>
      <c r="S106">
        <v>59.9</v>
      </c>
      <c r="T106">
        <v>55.6</v>
      </c>
      <c r="U106">
        <v>42.8</v>
      </c>
      <c r="W106" s="24">
        <v>104</v>
      </c>
    </row>
    <row r="107" spans="5:23" x14ac:dyDescent="0.3">
      <c r="E107" t="s">
        <v>32</v>
      </c>
      <c r="F107" t="s">
        <v>164</v>
      </c>
      <c r="G107" t="s">
        <v>171</v>
      </c>
      <c r="H107" t="s">
        <v>172</v>
      </c>
      <c r="I107" t="s">
        <v>1715</v>
      </c>
      <c r="J107">
        <v>37.799999999999997</v>
      </c>
      <c r="K107">
        <v>42.26</v>
      </c>
      <c r="L107">
        <v>50.7</v>
      </c>
      <c r="M107">
        <v>61.16</v>
      </c>
      <c r="N107">
        <v>64.400000000000006</v>
      </c>
      <c r="O107">
        <v>71.42</v>
      </c>
      <c r="P107">
        <v>81.680000000000007</v>
      </c>
      <c r="Q107">
        <v>80.599999999999994</v>
      </c>
      <c r="R107">
        <v>75.900000000000006</v>
      </c>
      <c r="S107">
        <v>60.26</v>
      </c>
      <c r="T107">
        <v>50.9</v>
      </c>
      <c r="U107">
        <v>36.9</v>
      </c>
      <c r="W107" s="19">
        <v>105</v>
      </c>
    </row>
    <row r="108" spans="5:23" x14ac:dyDescent="0.3">
      <c r="E108" t="s">
        <v>32</v>
      </c>
      <c r="F108" t="s">
        <v>164</v>
      </c>
      <c r="G108" t="s">
        <v>173</v>
      </c>
      <c r="H108" t="s">
        <v>174</v>
      </c>
      <c r="I108" t="s">
        <v>1716</v>
      </c>
      <c r="J108">
        <v>37.4</v>
      </c>
      <c r="K108">
        <v>41.9</v>
      </c>
      <c r="L108">
        <v>46</v>
      </c>
      <c r="M108">
        <v>60.62</v>
      </c>
      <c r="N108">
        <v>66.7</v>
      </c>
      <c r="O108">
        <v>71.78</v>
      </c>
      <c r="P108">
        <v>76.64</v>
      </c>
      <c r="Q108">
        <v>79.7</v>
      </c>
      <c r="R108">
        <v>74.8</v>
      </c>
      <c r="S108">
        <v>61.7</v>
      </c>
      <c r="T108">
        <v>52.3</v>
      </c>
      <c r="U108">
        <v>38.1</v>
      </c>
      <c r="W108" s="24">
        <v>106</v>
      </c>
    </row>
    <row r="109" spans="5:23" x14ac:dyDescent="0.3">
      <c r="E109" t="s">
        <v>32</v>
      </c>
      <c r="F109" t="s">
        <v>164</v>
      </c>
      <c r="G109" t="s">
        <v>175</v>
      </c>
      <c r="H109" t="s">
        <v>176</v>
      </c>
      <c r="I109" t="s">
        <v>1717</v>
      </c>
      <c r="J109">
        <v>35.799999999999997</v>
      </c>
      <c r="K109">
        <v>37.22</v>
      </c>
      <c r="L109">
        <v>51.6</v>
      </c>
      <c r="M109">
        <v>59.72</v>
      </c>
      <c r="N109">
        <v>68.900000000000006</v>
      </c>
      <c r="O109">
        <v>77.540000000000006</v>
      </c>
      <c r="P109">
        <v>81.5</v>
      </c>
      <c r="Q109">
        <v>79.7</v>
      </c>
      <c r="R109">
        <v>75.900000000000006</v>
      </c>
      <c r="S109">
        <v>60.62</v>
      </c>
      <c r="T109">
        <v>52.2</v>
      </c>
      <c r="U109">
        <v>39</v>
      </c>
      <c r="W109" s="19">
        <v>107</v>
      </c>
    </row>
    <row r="110" spans="5:23" x14ac:dyDescent="0.3">
      <c r="E110" t="s">
        <v>32</v>
      </c>
      <c r="F110" t="s">
        <v>164</v>
      </c>
      <c r="G110" t="s">
        <v>177</v>
      </c>
      <c r="H110" t="s">
        <v>178</v>
      </c>
      <c r="I110" t="s">
        <v>1718</v>
      </c>
      <c r="J110">
        <v>38.299999999999997</v>
      </c>
      <c r="K110">
        <v>36.5</v>
      </c>
      <c r="L110">
        <v>51.3</v>
      </c>
      <c r="M110">
        <v>58.28</v>
      </c>
      <c r="N110">
        <v>65.8</v>
      </c>
      <c r="O110">
        <v>71.78</v>
      </c>
      <c r="P110">
        <v>78.8</v>
      </c>
      <c r="Q110">
        <v>78.98</v>
      </c>
      <c r="R110">
        <v>76.099999999999994</v>
      </c>
      <c r="S110">
        <v>55.4</v>
      </c>
      <c r="T110">
        <v>50.7</v>
      </c>
      <c r="U110">
        <v>40.6</v>
      </c>
      <c r="W110" s="24">
        <v>108</v>
      </c>
    </row>
    <row r="111" spans="5:23" x14ac:dyDescent="0.3">
      <c r="E111" t="s">
        <v>32</v>
      </c>
      <c r="F111" t="s">
        <v>164</v>
      </c>
      <c r="G111" t="s">
        <v>179</v>
      </c>
      <c r="H111" t="s">
        <v>180</v>
      </c>
      <c r="I111" t="s">
        <v>1719</v>
      </c>
      <c r="J111">
        <v>33.4</v>
      </c>
      <c r="K111">
        <v>37.58</v>
      </c>
      <c r="L111">
        <v>48.9</v>
      </c>
      <c r="M111">
        <v>63.14</v>
      </c>
      <c r="N111">
        <v>67.099999999999994</v>
      </c>
      <c r="O111">
        <v>77</v>
      </c>
      <c r="P111">
        <v>79.88</v>
      </c>
      <c r="Q111">
        <v>77.180000000000007</v>
      </c>
      <c r="R111">
        <v>77.400000000000006</v>
      </c>
      <c r="S111">
        <v>60.08</v>
      </c>
      <c r="T111">
        <v>52.7</v>
      </c>
      <c r="U111">
        <v>29.1</v>
      </c>
      <c r="W111" s="19">
        <v>109</v>
      </c>
    </row>
    <row r="112" spans="5:23" x14ac:dyDescent="0.3">
      <c r="E112" t="s">
        <v>32</v>
      </c>
      <c r="F112" t="s">
        <v>164</v>
      </c>
      <c r="G112" t="s">
        <v>181</v>
      </c>
      <c r="H112" t="s">
        <v>182</v>
      </c>
      <c r="I112" t="s">
        <v>1720</v>
      </c>
      <c r="J112">
        <v>36.9</v>
      </c>
      <c r="K112">
        <v>46.04</v>
      </c>
      <c r="L112">
        <v>52.2</v>
      </c>
      <c r="M112">
        <v>62.24</v>
      </c>
      <c r="N112">
        <v>70</v>
      </c>
      <c r="O112">
        <v>78.8</v>
      </c>
      <c r="P112">
        <v>81.5</v>
      </c>
      <c r="Q112">
        <v>81.14</v>
      </c>
      <c r="R112">
        <v>74.8</v>
      </c>
      <c r="S112">
        <v>62.06</v>
      </c>
      <c r="T112">
        <v>53.4</v>
      </c>
      <c r="U112">
        <v>42.1</v>
      </c>
      <c r="W112" s="24">
        <v>110</v>
      </c>
    </row>
    <row r="113" spans="5:23" x14ac:dyDescent="0.3">
      <c r="E113" t="s">
        <v>32</v>
      </c>
      <c r="F113" t="s">
        <v>164</v>
      </c>
      <c r="G113" t="s">
        <v>181</v>
      </c>
      <c r="H113" t="s">
        <v>182</v>
      </c>
      <c r="I113" t="s">
        <v>1721</v>
      </c>
      <c r="J113">
        <v>40.6</v>
      </c>
      <c r="K113">
        <v>46.4</v>
      </c>
      <c r="L113">
        <v>47.3</v>
      </c>
      <c r="M113">
        <v>59.18</v>
      </c>
      <c r="N113">
        <v>73.8</v>
      </c>
      <c r="O113">
        <v>78.8</v>
      </c>
      <c r="P113">
        <v>81.86</v>
      </c>
      <c r="Q113">
        <v>76.819999999999993</v>
      </c>
      <c r="R113">
        <v>70.900000000000006</v>
      </c>
      <c r="S113">
        <v>64.94</v>
      </c>
      <c r="T113">
        <v>48.4</v>
      </c>
      <c r="U113">
        <v>41</v>
      </c>
      <c r="W113" s="19">
        <v>111</v>
      </c>
    </row>
    <row r="114" spans="5:23" x14ac:dyDescent="0.3">
      <c r="E114" t="s">
        <v>32</v>
      </c>
      <c r="F114" t="s">
        <v>164</v>
      </c>
      <c r="G114" t="s">
        <v>146</v>
      </c>
      <c r="H114" t="s">
        <v>183</v>
      </c>
      <c r="I114" t="s">
        <v>1722</v>
      </c>
      <c r="J114">
        <v>39.6</v>
      </c>
      <c r="K114">
        <v>47.84</v>
      </c>
      <c r="L114">
        <v>49.6</v>
      </c>
      <c r="M114">
        <v>66.02</v>
      </c>
      <c r="N114">
        <v>72.3</v>
      </c>
      <c r="O114">
        <v>78.62</v>
      </c>
      <c r="P114">
        <v>79.34</v>
      </c>
      <c r="Q114">
        <v>85.82</v>
      </c>
      <c r="R114">
        <v>79.2</v>
      </c>
      <c r="S114">
        <v>62.6</v>
      </c>
      <c r="T114">
        <v>50</v>
      </c>
      <c r="U114">
        <v>35.1</v>
      </c>
      <c r="W114" s="24">
        <v>112</v>
      </c>
    </row>
    <row r="115" spans="5:23" x14ac:dyDescent="0.3">
      <c r="E115" t="s">
        <v>32</v>
      </c>
      <c r="F115" t="s">
        <v>164</v>
      </c>
      <c r="G115" t="s">
        <v>167</v>
      </c>
      <c r="H115" t="s">
        <v>184</v>
      </c>
      <c r="I115" t="s">
        <v>1723</v>
      </c>
      <c r="J115">
        <v>33.1</v>
      </c>
      <c r="K115">
        <v>41</v>
      </c>
      <c r="L115">
        <v>41.5</v>
      </c>
      <c r="M115">
        <v>55.04</v>
      </c>
      <c r="N115">
        <v>65.099999999999994</v>
      </c>
      <c r="O115">
        <v>75.56</v>
      </c>
      <c r="P115">
        <v>77.540000000000006</v>
      </c>
      <c r="Q115">
        <v>82.22</v>
      </c>
      <c r="R115">
        <v>73.599999999999994</v>
      </c>
      <c r="S115">
        <v>56.3</v>
      </c>
      <c r="T115">
        <v>48</v>
      </c>
      <c r="U115">
        <v>43</v>
      </c>
      <c r="W115" s="19">
        <v>113</v>
      </c>
    </row>
    <row r="116" spans="5:23" x14ac:dyDescent="0.3">
      <c r="E116" t="s">
        <v>32</v>
      </c>
      <c r="F116" t="s">
        <v>164</v>
      </c>
      <c r="G116" t="s">
        <v>167</v>
      </c>
      <c r="H116" t="s">
        <v>185</v>
      </c>
      <c r="I116" t="s">
        <v>1724</v>
      </c>
      <c r="J116">
        <v>37.200000000000003</v>
      </c>
      <c r="K116">
        <v>46.76</v>
      </c>
      <c r="L116">
        <v>45.5</v>
      </c>
      <c r="M116">
        <v>57.02</v>
      </c>
      <c r="N116">
        <v>67.8</v>
      </c>
      <c r="O116">
        <v>75.2</v>
      </c>
      <c r="P116">
        <v>79.52</v>
      </c>
      <c r="Q116">
        <v>78.98</v>
      </c>
      <c r="R116">
        <v>71.599999999999994</v>
      </c>
      <c r="S116">
        <v>55.22</v>
      </c>
      <c r="T116">
        <v>50.9</v>
      </c>
      <c r="U116">
        <v>39.6</v>
      </c>
      <c r="W116" s="24">
        <v>114</v>
      </c>
    </row>
    <row r="117" spans="5:23" x14ac:dyDescent="0.3">
      <c r="E117" t="s">
        <v>32</v>
      </c>
      <c r="F117" t="s">
        <v>164</v>
      </c>
      <c r="G117" t="s">
        <v>171</v>
      </c>
      <c r="H117" t="s">
        <v>186</v>
      </c>
      <c r="I117" t="s">
        <v>1725</v>
      </c>
      <c r="J117">
        <v>34.200000000000003</v>
      </c>
      <c r="K117">
        <v>40.46</v>
      </c>
      <c r="L117">
        <v>49.1</v>
      </c>
      <c r="M117">
        <v>60.44</v>
      </c>
      <c r="N117">
        <v>65.099999999999994</v>
      </c>
      <c r="O117">
        <v>72.14</v>
      </c>
      <c r="P117">
        <v>78.8</v>
      </c>
      <c r="Q117">
        <v>80.42</v>
      </c>
      <c r="R117">
        <v>68.7</v>
      </c>
      <c r="S117">
        <v>59.36</v>
      </c>
      <c r="T117">
        <v>47.7</v>
      </c>
      <c r="U117">
        <v>38.299999999999997</v>
      </c>
      <c r="W117" s="19">
        <v>115</v>
      </c>
    </row>
    <row r="118" spans="5:23" x14ac:dyDescent="0.3">
      <c r="E118" t="s">
        <v>32</v>
      </c>
      <c r="F118" t="s">
        <v>164</v>
      </c>
      <c r="G118" t="s">
        <v>187</v>
      </c>
      <c r="H118" t="s">
        <v>188</v>
      </c>
      <c r="I118" t="s">
        <v>1726</v>
      </c>
      <c r="J118">
        <v>44.8</v>
      </c>
      <c r="K118">
        <v>45.14</v>
      </c>
      <c r="L118">
        <v>52</v>
      </c>
      <c r="M118">
        <v>60.98</v>
      </c>
      <c r="N118">
        <v>72.5</v>
      </c>
      <c r="O118">
        <v>78.44</v>
      </c>
      <c r="P118">
        <v>80.959999999999994</v>
      </c>
      <c r="Q118">
        <v>78.62</v>
      </c>
      <c r="R118">
        <v>76.3</v>
      </c>
      <c r="S118">
        <v>66.02</v>
      </c>
      <c r="T118">
        <v>54.9</v>
      </c>
      <c r="U118">
        <v>41.9</v>
      </c>
      <c r="W118" s="24">
        <v>116</v>
      </c>
    </row>
    <row r="119" spans="5:23" x14ac:dyDescent="0.3">
      <c r="E119" t="s">
        <v>32</v>
      </c>
      <c r="F119" t="s">
        <v>164</v>
      </c>
      <c r="G119" t="s">
        <v>189</v>
      </c>
      <c r="H119" t="s">
        <v>190</v>
      </c>
      <c r="I119" t="s">
        <v>1727</v>
      </c>
      <c r="J119">
        <v>41.7</v>
      </c>
      <c r="K119">
        <v>50</v>
      </c>
      <c r="L119">
        <v>54.1</v>
      </c>
      <c r="M119">
        <v>67.28</v>
      </c>
      <c r="N119">
        <v>72.900000000000006</v>
      </c>
      <c r="O119">
        <v>77.36</v>
      </c>
      <c r="P119">
        <v>83.84</v>
      </c>
      <c r="Q119">
        <v>80.42</v>
      </c>
      <c r="R119">
        <v>80.099999999999994</v>
      </c>
      <c r="S119">
        <v>66.56</v>
      </c>
      <c r="T119">
        <v>53.8</v>
      </c>
      <c r="U119">
        <v>48.7</v>
      </c>
      <c r="W119" s="19">
        <v>117</v>
      </c>
    </row>
    <row r="120" spans="5:23" x14ac:dyDescent="0.3">
      <c r="E120" t="s">
        <v>32</v>
      </c>
      <c r="F120" t="s">
        <v>164</v>
      </c>
      <c r="G120" t="s">
        <v>191</v>
      </c>
      <c r="H120" t="s">
        <v>192</v>
      </c>
      <c r="I120" t="s">
        <v>1728</v>
      </c>
      <c r="J120">
        <v>37</v>
      </c>
      <c r="K120">
        <v>43.52</v>
      </c>
      <c r="L120">
        <v>45.9</v>
      </c>
      <c r="M120">
        <v>62.42</v>
      </c>
      <c r="N120">
        <v>68.900000000000006</v>
      </c>
      <c r="O120">
        <v>76.64</v>
      </c>
      <c r="P120">
        <v>79.7</v>
      </c>
      <c r="Q120">
        <v>76.28</v>
      </c>
      <c r="R120">
        <v>73</v>
      </c>
      <c r="S120">
        <v>63.86</v>
      </c>
      <c r="T120">
        <v>46.8</v>
      </c>
      <c r="U120">
        <v>37.6</v>
      </c>
      <c r="W120" s="24">
        <v>118</v>
      </c>
    </row>
    <row r="121" spans="5:23" x14ac:dyDescent="0.3">
      <c r="E121" t="s">
        <v>32</v>
      </c>
      <c r="F121" t="s">
        <v>193</v>
      </c>
      <c r="G121" t="s">
        <v>194</v>
      </c>
      <c r="H121" t="s">
        <v>195</v>
      </c>
      <c r="I121" t="s">
        <v>1729</v>
      </c>
      <c r="J121">
        <v>56.1</v>
      </c>
      <c r="K121">
        <v>52.34</v>
      </c>
      <c r="L121">
        <v>60.4</v>
      </c>
      <c r="M121">
        <v>71.78</v>
      </c>
      <c r="N121">
        <v>80.400000000000006</v>
      </c>
      <c r="O121">
        <v>88.52</v>
      </c>
      <c r="P121">
        <v>92.84</v>
      </c>
      <c r="Q121">
        <v>90.86</v>
      </c>
      <c r="R121">
        <v>86.9</v>
      </c>
      <c r="S121">
        <v>69.62</v>
      </c>
      <c r="T121">
        <v>56.5</v>
      </c>
      <c r="U121">
        <v>50.7</v>
      </c>
      <c r="W121" s="19">
        <v>119</v>
      </c>
    </row>
    <row r="122" spans="5:23" x14ac:dyDescent="0.3">
      <c r="E122" t="s">
        <v>32</v>
      </c>
      <c r="F122" t="s">
        <v>193</v>
      </c>
      <c r="G122" t="s">
        <v>196</v>
      </c>
      <c r="H122" t="s">
        <v>197</v>
      </c>
      <c r="I122" t="s">
        <v>1730</v>
      </c>
      <c r="J122">
        <v>58.6</v>
      </c>
      <c r="K122">
        <v>54.86</v>
      </c>
      <c r="L122">
        <v>59.7</v>
      </c>
      <c r="M122">
        <v>73.94</v>
      </c>
      <c r="N122">
        <v>79.3</v>
      </c>
      <c r="O122">
        <v>88.16</v>
      </c>
      <c r="P122">
        <v>86.72</v>
      </c>
      <c r="Q122">
        <v>85.64</v>
      </c>
      <c r="R122">
        <v>82</v>
      </c>
      <c r="S122">
        <v>69.62</v>
      </c>
      <c r="T122">
        <v>59.7</v>
      </c>
      <c r="U122">
        <v>53.4</v>
      </c>
      <c r="W122" s="24">
        <v>120</v>
      </c>
    </row>
    <row r="123" spans="5:23" x14ac:dyDescent="0.3">
      <c r="E123" t="s">
        <v>32</v>
      </c>
      <c r="F123" t="s">
        <v>193</v>
      </c>
      <c r="G123" t="s">
        <v>198</v>
      </c>
      <c r="H123" t="s">
        <v>199</v>
      </c>
      <c r="I123" t="s">
        <v>1731</v>
      </c>
      <c r="J123">
        <v>55.2</v>
      </c>
      <c r="K123">
        <v>54.32</v>
      </c>
      <c r="L123">
        <v>56.3</v>
      </c>
      <c r="M123">
        <v>73.94</v>
      </c>
      <c r="N123">
        <v>81.900000000000006</v>
      </c>
      <c r="O123">
        <v>90.14</v>
      </c>
      <c r="P123">
        <v>92.12</v>
      </c>
      <c r="Q123">
        <v>91.94</v>
      </c>
      <c r="R123">
        <v>88.7</v>
      </c>
      <c r="S123">
        <v>74.66</v>
      </c>
      <c r="T123">
        <v>61</v>
      </c>
      <c r="U123">
        <v>54.5</v>
      </c>
      <c r="W123" s="19">
        <v>121</v>
      </c>
    </row>
    <row r="124" spans="5:23" x14ac:dyDescent="0.3">
      <c r="E124" t="s">
        <v>32</v>
      </c>
      <c r="F124" t="s">
        <v>193</v>
      </c>
      <c r="G124" t="s">
        <v>200</v>
      </c>
      <c r="H124" t="s">
        <v>201</v>
      </c>
      <c r="I124" t="s">
        <v>1732</v>
      </c>
      <c r="J124">
        <v>46.2</v>
      </c>
      <c r="K124">
        <v>47.3</v>
      </c>
      <c r="L124">
        <v>59.9</v>
      </c>
      <c r="M124">
        <v>66.56</v>
      </c>
      <c r="N124">
        <v>73.2</v>
      </c>
      <c r="O124">
        <v>79.34</v>
      </c>
      <c r="P124">
        <v>79.34</v>
      </c>
      <c r="Q124">
        <v>76.819999999999993</v>
      </c>
      <c r="R124">
        <v>73.400000000000006</v>
      </c>
      <c r="S124">
        <v>62.42</v>
      </c>
      <c r="T124">
        <v>53.8</v>
      </c>
      <c r="U124">
        <v>45.3</v>
      </c>
      <c r="W124" s="24">
        <v>122</v>
      </c>
    </row>
    <row r="125" spans="5:23" x14ac:dyDescent="0.3">
      <c r="E125" t="s">
        <v>32</v>
      </c>
      <c r="F125" t="s">
        <v>193</v>
      </c>
      <c r="G125" t="s">
        <v>202</v>
      </c>
      <c r="H125" t="s">
        <v>203</v>
      </c>
      <c r="I125" t="s">
        <v>1733</v>
      </c>
      <c r="J125">
        <v>29.1</v>
      </c>
      <c r="K125">
        <v>29.12</v>
      </c>
      <c r="L125">
        <v>35.6</v>
      </c>
      <c r="M125">
        <v>43.16</v>
      </c>
      <c r="N125">
        <v>51.6</v>
      </c>
      <c r="O125">
        <v>64.040000000000006</v>
      </c>
      <c r="P125">
        <v>67.64</v>
      </c>
      <c r="Q125">
        <v>63.32</v>
      </c>
      <c r="R125">
        <v>57.6</v>
      </c>
      <c r="S125">
        <v>46.4</v>
      </c>
      <c r="T125">
        <v>36.1</v>
      </c>
      <c r="U125">
        <v>29.8</v>
      </c>
      <c r="W125" s="19">
        <v>123</v>
      </c>
    </row>
    <row r="126" spans="5:23" x14ac:dyDescent="0.3">
      <c r="E126" t="s">
        <v>32</v>
      </c>
      <c r="F126" t="s">
        <v>193</v>
      </c>
      <c r="G126" t="s">
        <v>202</v>
      </c>
      <c r="H126" t="s">
        <v>204</v>
      </c>
      <c r="I126" t="s">
        <v>1734</v>
      </c>
      <c r="J126">
        <v>32.200000000000003</v>
      </c>
      <c r="K126">
        <v>30.56</v>
      </c>
      <c r="L126">
        <v>30.9</v>
      </c>
      <c r="M126">
        <v>47.66</v>
      </c>
      <c r="N126">
        <v>57.9</v>
      </c>
      <c r="O126">
        <v>63.14</v>
      </c>
      <c r="P126">
        <v>66.56</v>
      </c>
      <c r="Q126">
        <v>66.56</v>
      </c>
      <c r="R126">
        <v>60.1</v>
      </c>
      <c r="S126">
        <v>48.2</v>
      </c>
      <c r="T126">
        <v>36.299999999999997</v>
      </c>
      <c r="U126">
        <v>30.9</v>
      </c>
      <c r="W126" s="24">
        <v>124</v>
      </c>
    </row>
    <row r="127" spans="5:23" x14ac:dyDescent="0.3">
      <c r="E127" t="s">
        <v>32</v>
      </c>
      <c r="F127" t="s">
        <v>193</v>
      </c>
      <c r="G127" t="s">
        <v>205</v>
      </c>
      <c r="H127" t="s">
        <v>206</v>
      </c>
      <c r="I127" t="s">
        <v>1735</v>
      </c>
      <c r="J127">
        <v>43.7</v>
      </c>
      <c r="K127">
        <v>46.22</v>
      </c>
      <c r="L127">
        <v>50.9</v>
      </c>
      <c r="M127">
        <v>65.3</v>
      </c>
      <c r="N127">
        <v>75.599999999999994</v>
      </c>
      <c r="O127">
        <v>83.12</v>
      </c>
      <c r="P127">
        <v>84.92</v>
      </c>
      <c r="Q127">
        <v>86.36</v>
      </c>
      <c r="R127">
        <v>75.900000000000006</v>
      </c>
      <c r="S127">
        <v>62.24</v>
      </c>
      <c r="T127">
        <v>46.6</v>
      </c>
      <c r="U127">
        <v>42.4</v>
      </c>
      <c r="W127" s="19">
        <v>125</v>
      </c>
    </row>
    <row r="128" spans="5:23" x14ac:dyDescent="0.3">
      <c r="E128" t="s">
        <v>32</v>
      </c>
      <c r="F128" t="s">
        <v>193</v>
      </c>
      <c r="G128" t="s">
        <v>198</v>
      </c>
      <c r="H128" t="s">
        <v>207</v>
      </c>
      <c r="I128" t="s">
        <v>1736</v>
      </c>
      <c r="J128">
        <v>54</v>
      </c>
      <c r="K128">
        <v>56.3</v>
      </c>
      <c r="L128">
        <v>60.3</v>
      </c>
      <c r="M128">
        <v>73.58</v>
      </c>
      <c r="N128">
        <v>81.900000000000006</v>
      </c>
      <c r="O128">
        <v>92.3</v>
      </c>
      <c r="P128">
        <v>94.82</v>
      </c>
      <c r="Q128">
        <v>93.38</v>
      </c>
      <c r="R128">
        <v>86.7</v>
      </c>
      <c r="S128">
        <v>71.239999999999995</v>
      </c>
      <c r="T128">
        <v>63</v>
      </c>
      <c r="U128">
        <v>54</v>
      </c>
      <c r="W128" s="24">
        <v>126</v>
      </c>
    </row>
    <row r="129" spans="5:23" x14ac:dyDescent="0.3">
      <c r="E129" t="s">
        <v>32</v>
      </c>
      <c r="F129" t="s">
        <v>193</v>
      </c>
      <c r="G129" t="s">
        <v>202</v>
      </c>
      <c r="H129" t="s">
        <v>208</v>
      </c>
      <c r="I129" t="s">
        <v>1737</v>
      </c>
      <c r="J129">
        <v>41.2</v>
      </c>
      <c r="K129">
        <v>41</v>
      </c>
      <c r="L129">
        <v>51.3</v>
      </c>
      <c r="M129">
        <v>63.86</v>
      </c>
      <c r="N129">
        <v>70.3</v>
      </c>
      <c r="O129">
        <v>80.239999999999995</v>
      </c>
      <c r="P129">
        <v>83.84</v>
      </c>
      <c r="Q129">
        <v>80.06</v>
      </c>
      <c r="R129">
        <v>71.8</v>
      </c>
      <c r="S129">
        <v>59.72</v>
      </c>
      <c r="T129">
        <v>43.7</v>
      </c>
      <c r="U129">
        <v>36.9</v>
      </c>
      <c r="W129" s="19">
        <v>127</v>
      </c>
    </row>
    <row r="130" spans="5:23" x14ac:dyDescent="0.3">
      <c r="E130" t="s">
        <v>32</v>
      </c>
      <c r="F130" t="s">
        <v>193</v>
      </c>
      <c r="G130" t="s">
        <v>198</v>
      </c>
      <c r="H130" t="s">
        <v>199</v>
      </c>
      <c r="I130" t="s">
        <v>1738</v>
      </c>
      <c r="J130">
        <v>55.4</v>
      </c>
      <c r="K130">
        <v>60.26</v>
      </c>
      <c r="L130">
        <v>63.1</v>
      </c>
      <c r="M130">
        <v>74.66</v>
      </c>
      <c r="N130">
        <v>81.099999999999994</v>
      </c>
      <c r="O130">
        <v>93.2</v>
      </c>
      <c r="P130">
        <v>96.08</v>
      </c>
      <c r="Q130">
        <v>92.84</v>
      </c>
      <c r="R130">
        <v>86.7</v>
      </c>
      <c r="S130">
        <v>76.64</v>
      </c>
      <c r="T130">
        <v>64.400000000000006</v>
      </c>
      <c r="U130">
        <v>53.1</v>
      </c>
      <c r="W130" s="24">
        <v>128</v>
      </c>
    </row>
    <row r="131" spans="5:23" x14ac:dyDescent="0.3">
      <c r="E131" t="s">
        <v>32</v>
      </c>
      <c r="F131" t="s">
        <v>193</v>
      </c>
      <c r="G131" t="s">
        <v>209</v>
      </c>
      <c r="H131" t="s">
        <v>210</v>
      </c>
      <c r="I131" t="s">
        <v>1739</v>
      </c>
      <c r="J131">
        <v>35.4</v>
      </c>
      <c r="K131">
        <v>43.34</v>
      </c>
      <c r="L131">
        <v>44.8</v>
      </c>
      <c r="M131">
        <v>54.14</v>
      </c>
      <c r="N131">
        <v>63.1</v>
      </c>
      <c r="O131">
        <v>73.58</v>
      </c>
      <c r="P131">
        <v>76.099999999999994</v>
      </c>
      <c r="Q131">
        <v>74.12</v>
      </c>
      <c r="R131">
        <v>68</v>
      </c>
      <c r="S131">
        <v>57.56</v>
      </c>
      <c r="T131">
        <v>45.1</v>
      </c>
      <c r="U131">
        <v>39.700000000000003</v>
      </c>
      <c r="W131" s="19">
        <v>129</v>
      </c>
    </row>
    <row r="132" spans="5:23" x14ac:dyDescent="0.3">
      <c r="E132" t="s">
        <v>32</v>
      </c>
      <c r="F132" t="s">
        <v>193</v>
      </c>
      <c r="G132" t="s">
        <v>211</v>
      </c>
      <c r="H132" t="s">
        <v>212</v>
      </c>
      <c r="I132" t="s">
        <v>1740</v>
      </c>
      <c r="J132">
        <v>48.4</v>
      </c>
      <c r="K132">
        <v>53.6</v>
      </c>
      <c r="L132">
        <v>62.4</v>
      </c>
      <c r="M132">
        <v>69.44</v>
      </c>
      <c r="N132">
        <v>77.5</v>
      </c>
      <c r="O132">
        <v>84.38</v>
      </c>
      <c r="P132">
        <v>85.1</v>
      </c>
      <c r="Q132">
        <v>82.04</v>
      </c>
      <c r="R132">
        <v>81.7</v>
      </c>
      <c r="S132">
        <v>65.3</v>
      </c>
      <c r="T132">
        <v>55.8</v>
      </c>
      <c r="U132">
        <v>44.6</v>
      </c>
      <c r="W132" s="24">
        <v>130</v>
      </c>
    </row>
    <row r="133" spans="5:23" x14ac:dyDescent="0.3">
      <c r="E133" t="s">
        <v>32</v>
      </c>
      <c r="F133" t="s">
        <v>193</v>
      </c>
      <c r="G133" t="s">
        <v>198</v>
      </c>
      <c r="H133" t="s">
        <v>213</v>
      </c>
      <c r="I133" t="s">
        <v>1741</v>
      </c>
      <c r="J133">
        <v>55</v>
      </c>
      <c r="K133">
        <v>54.14</v>
      </c>
      <c r="L133">
        <v>61.9</v>
      </c>
      <c r="M133">
        <v>69.8</v>
      </c>
      <c r="N133">
        <v>81.099999999999994</v>
      </c>
      <c r="O133">
        <v>89.6</v>
      </c>
      <c r="P133">
        <v>93.92</v>
      </c>
      <c r="Q133">
        <v>92.12</v>
      </c>
      <c r="R133">
        <v>89.2</v>
      </c>
      <c r="S133">
        <v>71.599999999999994</v>
      </c>
      <c r="T133">
        <v>61.3</v>
      </c>
      <c r="U133">
        <v>54.3</v>
      </c>
      <c r="W133" s="19">
        <v>131</v>
      </c>
    </row>
    <row r="134" spans="5:23" x14ac:dyDescent="0.3">
      <c r="E134" t="s">
        <v>32</v>
      </c>
      <c r="F134" t="s">
        <v>193</v>
      </c>
      <c r="G134" t="s">
        <v>214</v>
      </c>
      <c r="I134" t="s">
        <v>1742</v>
      </c>
      <c r="J134">
        <v>37.9</v>
      </c>
      <c r="K134">
        <v>37.4</v>
      </c>
      <c r="L134">
        <v>46.6</v>
      </c>
      <c r="M134">
        <v>51.98</v>
      </c>
      <c r="N134">
        <v>62.8</v>
      </c>
      <c r="O134">
        <v>69.98</v>
      </c>
      <c r="P134">
        <v>73.040000000000006</v>
      </c>
      <c r="Q134">
        <v>67.459999999999994</v>
      </c>
      <c r="R134">
        <v>66.900000000000006</v>
      </c>
      <c r="S134">
        <v>51.08</v>
      </c>
      <c r="T134">
        <v>44.8</v>
      </c>
      <c r="U134">
        <v>35.4</v>
      </c>
      <c r="W134" s="24">
        <v>132</v>
      </c>
    </row>
    <row r="135" spans="5:23" x14ac:dyDescent="0.3">
      <c r="E135" t="s">
        <v>32</v>
      </c>
      <c r="F135" t="s">
        <v>193</v>
      </c>
      <c r="G135" t="s">
        <v>196</v>
      </c>
      <c r="H135" t="s">
        <v>197</v>
      </c>
      <c r="I135" t="s">
        <v>1743</v>
      </c>
      <c r="J135">
        <v>51.1</v>
      </c>
      <c r="K135">
        <v>55.94</v>
      </c>
      <c r="L135">
        <v>57.6</v>
      </c>
      <c r="M135">
        <v>65.84</v>
      </c>
      <c r="N135">
        <v>76.5</v>
      </c>
      <c r="O135">
        <v>86.54</v>
      </c>
      <c r="P135">
        <v>87.26</v>
      </c>
      <c r="Q135">
        <v>84.2</v>
      </c>
      <c r="R135">
        <v>80.099999999999994</v>
      </c>
      <c r="S135">
        <v>69.8</v>
      </c>
      <c r="T135">
        <v>57.6</v>
      </c>
      <c r="U135">
        <v>52.2</v>
      </c>
      <c r="W135" s="19">
        <v>133</v>
      </c>
    </row>
    <row r="136" spans="5:23" x14ac:dyDescent="0.3">
      <c r="E136" t="s">
        <v>32</v>
      </c>
      <c r="F136" t="s">
        <v>193</v>
      </c>
      <c r="G136" t="s">
        <v>214</v>
      </c>
      <c r="H136" t="s">
        <v>215</v>
      </c>
      <c r="I136" t="s">
        <v>1744</v>
      </c>
      <c r="J136">
        <v>36.299999999999997</v>
      </c>
      <c r="K136">
        <v>39.200000000000003</v>
      </c>
      <c r="L136">
        <v>40.799999999999997</v>
      </c>
      <c r="M136">
        <v>59.18</v>
      </c>
      <c r="N136">
        <v>66</v>
      </c>
      <c r="O136">
        <v>74.66</v>
      </c>
      <c r="P136">
        <v>79.7</v>
      </c>
      <c r="Q136">
        <v>76.28</v>
      </c>
      <c r="R136">
        <v>66</v>
      </c>
      <c r="S136">
        <v>55.4</v>
      </c>
      <c r="T136">
        <v>43.9</v>
      </c>
      <c r="U136">
        <v>33.799999999999997</v>
      </c>
      <c r="W136" s="24">
        <v>134</v>
      </c>
    </row>
    <row r="137" spans="5:23" x14ac:dyDescent="0.3">
      <c r="E137" t="s">
        <v>32</v>
      </c>
      <c r="F137" t="s">
        <v>193</v>
      </c>
      <c r="G137" t="s">
        <v>216</v>
      </c>
      <c r="H137" t="s">
        <v>217</v>
      </c>
      <c r="I137" t="s">
        <v>1745</v>
      </c>
      <c r="J137">
        <v>61.2</v>
      </c>
      <c r="K137">
        <v>58.46</v>
      </c>
      <c r="L137">
        <v>67.8</v>
      </c>
      <c r="M137">
        <v>73.22</v>
      </c>
      <c r="N137">
        <v>78.599999999999994</v>
      </c>
      <c r="O137">
        <v>86.72</v>
      </c>
      <c r="P137">
        <v>94.46</v>
      </c>
      <c r="Q137">
        <v>96.08</v>
      </c>
      <c r="R137">
        <v>88.3</v>
      </c>
      <c r="S137">
        <v>75.739999999999995</v>
      </c>
      <c r="T137">
        <v>67.5</v>
      </c>
      <c r="U137">
        <v>59</v>
      </c>
      <c r="W137" s="19">
        <v>135</v>
      </c>
    </row>
    <row r="138" spans="5:23" x14ac:dyDescent="0.3">
      <c r="E138" t="s">
        <v>32</v>
      </c>
      <c r="F138" t="s">
        <v>193</v>
      </c>
      <c r="G138" t="s">
        <v>216</v>
      </c>
      <c r="H138" t="s">
        <v>217</v>
      </c>
      <c r="I138" t="s">
        <v>1746</v>
      </c>
      <c r="J138">
        <v>60.4</v>
      </c>
      <c r="K138">
        <v>58.46</v>
      </c>
      <c r="L138">
        <v>68</v>
      </c>
      <c r="M138">
        <v>72.14</v>
      </c>
      <c r="N138">
        <v>79.7</v>
      </c>
      <c r="O138">
        <v>86.72</v>
      </c>
      <c r="P138">
        <v>94.1</v>
      </c>
      <c r="Q138">
        <v>93.56</v>
      </c>
      <c r="R138">
        <v>88.2</v>
      </c>
      <c r="S138">
        <v>75.739999999999995</v>
      </c>
      <c r="T138">
        <v>68.400000000000006</v>
      </c>
      <c r="U138">
        <v>55.4</v>
      </c>
      <c r="W138" s="24">
        <v>136</v>
      </c>
    </row>
    <row r="139" spans="5:23" x14ac:dyDescent="0.3">
      <c r="E139" t="s">
        <v>38</v>
      </c>
      <c r="F139" t="s">
        <v>218</v>
      </c>
      <c r="G139" t="s">
        <v>35</v>
      </c>
      <c r="H139" t="s">
        <v>219</v>
      </c>
      <c r="I139" t="s">
        <v>1747</v>
      </c>
      <c r="J139">
        <v>38.5</v>
      </c>
      <c r="K139">
        <v>40.64</v>
      </c>
      <c r="L139">
        <v>43.7</v>
      </c>
      <c r="M139">
        <v>49.1</v>
      </c>
      <c r="N139">
        <v>55.4</v>
      </c>
      <c r="O139">
        <v>60.8</v>
      </c>
      <c r="P139">
        <v>65.48</v>
      </c>
      <c r="Q139">
        <v>64.58</v>
      </c>
      <c r="R139">
        <v>59</v>
      </c>
      <c r="S139">
        <v>50.9</v>
      </c>
      <c r="T139">
        <v>43.2</v>
      </c>
      <c r="U139">
        <v>37.9</v>
      </c>
      <c r="W139" s="19">
        <v>137</v>
      </c>
    </row>
    <row r="140" spans="5:23" x14ac:dyDescent="0.3">
      <c r="E140" t="s">
        <v>38</v>
      </c>
      <c r="F140" t="s">
        <v>218</v>
      </c>
      <c r="G140" t="s">
        <v>35</v>
      </c>
      <c r="H140" t="s">
        <v>220</v>
      </c>
      <c r="I140" t="s">
        <v>1748</v>
      </c>
      <c r="J140">
        <v>34</v>
      </c>
      <c r="K140">
        <v>39.56</v>
      </c>
      <c r="L140">
        <v>43.2</v>
      </c>
      <c r="M140">
        <v>49.28</v>
      </c>
      <c r="N140">
        <v>55.8</v>
      </c>
      <c r="O140">
        <v>60.98</v>
      </c>
      <c r="P140">
        <v>65.84</v>
      </c>
      <c r="Q140">
        <v>64.94</v>
      </c>
      <c r="R140">
        <v>59.5</v>
      </c>
      <c r="S140">
        <v>51.26</v>
      </c>
      <c r="T140">
        <v>43.2</v>
      </c>
      <c r="U140">
        <v>34.700000000000003</v>
      </c>
      <c r="W140" s="24">
        <v>138</v>
      </c>
    </row>
    <row r="141" spans="5:23" x14ac:dyDescent="0.3">
      <c r="E141" t="s">
        <v>38</v>
      </c>
      <c r="F141" t="s">
        <v>218</v>
      </c>
      <c r="G141" t="s">
        <v>35</v>
      </c>
      <c r="H141" t="s">
        <v>221</v>
      </c>
      <c r="I141" t="s">
        <v>1749</v>
      </c>
      <c r="J141">
        <v>38.1</v>
      </c>
      <c r="K141">
        <v>40.1</v>
      </c>
      <c r="L141">
        <v>43.7</v>
      </c>
      <c r="M141">
        <v>49.1</v>
      </c>
      <c r="N141">
        <v>56.1</v>
      </c>
      <c r="O141">
        <v>62.24</v>
      </c>
      <c r="P141">
        <v>67.28</v>
      </c>
      <c r="Q141">
        <v>66.38</v>
      </c>
      <c r="R141">
        <v>59.9</v>
      </c>
      <c r="S141">
        <v>50.72</v>
      </c>
      <c r="T141">
        <v>43</v>
      </c>
      <c r="U141">
        <v>37.799999999999997</v>
      </c>
      <c r="W141" s="19">
        <v>139</v>
      </c>
    </row>
    <row r="142" spans="5:23" x14ac:dyDescent="0.3">
      <c r="E142" t="s">
        <v>38</v>
      </c>
      <c r="F142" t="s">
        <v>218</v>
      </c>
      <c r="G142" t="s">
        <v>35</v>
      </c>
      <c r="H142" t="s">
        <v>222</v>
      </c>
      <c r="I142" t="s">
        <v>1750</v>
      </c>
      <c r="J142">
        <v>39.200000000000003</v>
      </c>
      <c r="K142">
        <v>39.380000000000003</v>
      </c>
      <c r="L142">
        <v>42.6</v>
      </c>
      <c r="M142">
        <v>47.48</v>
      </c>
      <c r="N142">
        <v>54.1</v>
      </c>
      <c r="O142">
        <v>60.44</v>
      </c>
      <c r="P142">
        <v>64.760000000000005</v>
      </c>
      <c r="Q142">
        <v>63.86</v>
      </c>
      <c r="R142">
        <v>57.9</v>
      </c>
      <c r="S142">
        <v>49.46</v>
      </c>
      <c r="T142">
        <v>42.8</v>
      </c>
      <c r="U142">
        <v>38.700000000000003</v>
      </c>
      <c r="W142" s="24">
        <v>140</v>
      </c>
    </row>
    <row r="143" spans="5:23" x14ac:dyDescent="0.3">
      <c r="E143" t="s">
        <v>38</v>
      </c>
      <c r="F143" t="s">
        <v>218</v>
      </c>
      <c r="G143" t="s">
        <v>35</v>
      </c>
      <c r="H143" t="s">
        <v>223</v>
      </c>
      <c r="I143" t="s">
        <v>1751</v>
      </c>
      <c r="J143">
        <v>21.4</v>
      </c>
      <c r="K143">
        <v>25.7</v>
      </c>
      <c r="L143">
        <v>34.5</v>
      </c>
      <c r="M143">
        <v>43.52</v>
      </c>
      <c r="N143">
        <v>52.3</v>
      </c>
      <c r="O143">
        <v>59.36</v>
      </c>
      <c r="P143">
        <v>68.540000000000006</v>
      </c>
      <c r="Q143">
        <v>65.84</v>
      </c>
      <c r="R143">
        <v>55.4</v>
      </c>
      <c r="S143">
        <v>41.72</v>
      </c>
      <c r="T143">
        <v>30.4</v>
      </c>
      <c r="U143">
        <v>19.8</v>
      </c>
      <c r="W143" s="19">
        <v>141</v>
      </c>
    </row>
    <row r="144" spans="5:23" x14ac:dyDescent="0.3">
      <c r="E144" t="s">
        <v>38</v>
      </c>
      <c r="F144" t="s">
        <v>218</v>
      </c>
      <c r="G144" t="s">
        <v>35</v>
      </c>
      <c r="H144" t="s">
        <v>224</v>
      </c>
      <c r="I144" t="s">
        <v>1752</v>
      </c>
      <c r="J144">
        <v>40.5</v>
      </c>
      <c r="K144">
        <v>41.9</v>
      </c>
      <c r="L144">
        <v>44.8</v>
      </c>
      <c r="M144">
        <v>48.74</v>
      </c>
      <c r="N144">
        <v>53.6</v>
      </c>
      <c r="O144">
        <v>58.28</v>
      </c>
      <c r="P144">
        <v>61.7</v>
      </c>
      <c r="Q144">
        <v>60.98</v>
      </c>
      <c r="R144">
        <v>57.6</v>
      </c>
      <c r="S144">
        <v>51.08</v>
      </c>
      <c r="T144">
        <v>45.3</v>
      </c>
      <c r="U144">
        <v>40.299999999999997</v>
      </c>
      <c r="W144" s="24">
        <v>142</v>
      </c>
    </row>
    <row r="145" spans="5:23" x14ac:dyDescent="0.3">
      <c r="E145" t="s">
        <v>38</v>
      </c>
      <c r="F145" t="s">
        <v>218</v>
      </c>
      <c r="G145" t="s">
        <v>35</v>
      </c>
      <c r="H145" t="s">
        <v>225</v>
      </c>
      <c r="I145" t="s">
        <v>1753</v>
      </c>
      <c r="J145">
        <v>38.5</v>
      </c>
      <c r="K145">
        <v>40.46</v>
      </c>
      <c r="L145">
        <v>44.2</v>
      </c>
      <c r="M145">
        <v>49.82</v>
      </c>
      <c r="N145">
        <v>56.7</v>
      </c>
      <c r="O145">
        <v>62.96</v>
      </c>
      <c r="P145">
        <v>68</v>
      </c>
      <c r="Q145">
        <v>67.099999999999994</v>
      </c>
      <c r="R145">
        <v>60.4</v>
      </c>
      <c r="S145">
        <v>51.26</v>
      </c>
      <c r="T145">
        <v>43.3</v>
      </c>
      <c r="U145">
        <v>37.9</v>
      </c>
      <c r="W145" s="19">
        <v>143</v>
      </c>
    </row>
    <row r="146" spans="5:23" x14ac:dyDescent="0.3">
      <c r="E146" t="s">
        <v>38</v>
      </c>
      <c r="F146" t="s">
        <v>218</v>
      </c>
      <c r="G146" t="s">
        <v>35</v>
      </c>
      <c r="H146" t="s">
        <v>226</v>
      </c>
      <c r="I146" t="s">
        <v>1754</v>
      </c>
      <c r="J146">
        <v>41.2</v>
      </c>
      <c r="K146">
        <v>42.8</v>
      </c>
      <c r="L146">
        <v>45.9</v>
      </c>
      <c r="M146">
        <v>49.82</v>
      </c>
      <c r="N146">
        <v>54.5</v>
      </c>
      <c r="O146">
        <v>59</v>
      </c>
      <c r="P146">
        <v>62.06</v>
      </c>
      <c r="Q146">
        <v>61.34</v>
      </c>
      <c r="R146">
        <v>57.9</v>
      </c>
      <c r="S146">
        <v>51.8</v>
      </c>
      <c r="T146">
        <v>46.2</v>
      </c>
      <c r="U146">
        <v>41.2</v>
      </c>
      <c r="W146" s="24">
        <v>144</v>
      </c>
    </row>
    <row r="147" spans="5:23" x14ac:dyDescent="0.3">
      <c r="E147" t="s">
        <v>38</v>
      </c>
      <c r="F147" t="s">
        <v>218</v>
      </c>
      <c r="G147" t="s">
        <v>35</v>
      </c>
      <c r="H147" t="s">
        <v>43</v>
      </c>
      <c r="I147" t="s">
        <v>1755</v>
      </c>
      <c r="J147">
        <v>-3.8</v>
      </c>
      <c r="K147">
        <v>5.9</v>
      </c>
      <c r="L147">
        <v>14.9</v>
      </c>
      <c r="M147">
        <v>37.04</v>
      </c>
      <c r="N147">
        <v>48.7</v>
      </c>
      <c r="O147">
        <v>59.36</v>
      </c>
      <c r="P147">
        <v>62.96</v>
      </c>
      <c r="Q147">
        <v>58.28</v>
      </c>
      <c r="R147">
        <v>48</v>
      </c>
      <c r="S147">
        <v>33.44</v>
      </c>
      <c r="T147">
        <v>13.1</v>
      </c>
      <c r="U147">
        <v>-0.4</v>
      </c>
      <c r="W147" s="19">
        <v>145</v>
      </c>
    </row>
    <row r="148" spans="5:23" x14ac:dyDescent="0.3">
      <c r="E148" t="s">
        <v>38</v>
      </c>
      <c r="F148" t="s">
        <v>218</v>
      </c>
      <c r="G148" t="s">
        <v>35</v>
      </c>
      <c r="H148" t="s">
        <v>43</v>
      </c>
      <c r="I148" t="s">
        <v>1756</v>
      </c>
      <c r="J148">
        <v>10.199999999999999</v>
      </c>
      <c r="K148">
        <v>15.62</v>
      </c>
      <c r="L148">
        <v>20.5</v>
      </c>
      <c r="M148">
        <v>37.4</v>
      </c>
      <c r="N148">
        <v>48.4</v>
      </c>
      <c r="O148">
        <v>57.74</v>
      </c>
      <c r="P148">
        <v>61.34</v>
      </c>
      <c r="Q148">
        <v>57.92</v>
      </c>
      <c r="R148">
        <v>50</v>
      </c>
      <c r="S148">
        <v>38.299999999999997</v>
      </c>
      <c r="T148">
        <v>23.9</v>
      </c>
      <c r="U148">
        <v>12.2</v>
      </c>
      <c r="W148" s="24">
        <v>146</v>
      </c>
    </row>
    <row r="149" spans="5:23" x14ac:dyDescent="0.3">
      <c r="E149" t="s">
        <v>38</v>
      </c>
      <c r="F149" t="s">
        <v>218</v>
      </c>
      <c r="G149" t="s">
        <v>35</v>
      </c>
      <c r="H149" t="s">
        <v>227</v>
      </c>
      <c r="I149" t="s">
        <v>1757</v>
      </c>
      <c r="J149">
        <v>27.1</v>
      </c>
      <c r="K149">
        <v>31.28</v>
      </c>
      <c r="L149">
        <v>40.299999999999997</v>
      </c>
      <c r="M149">
        <v>49.64</v>
      </c>
      <c r="N149">
        <v>58.1</v>
      </c>
      <c r="O149">
        <v>65.12</v>
      </c>
      <c r="P149">
        <v>72.14</v>
      </c>
      <c r="Q149">
        <v>70.16</v>
      </c>
      <c r="R149">
        <v>59.7</v>
      </c>
      <c r="S149">
        <v>47.3</v>
      </c>
      <c r="T149">
        <v>37.200000000000003</v>
      </c>
      <c r="U149">
        <v>27.9</v>
      </c>
      <c r="W149" s="19">
        <v>147</v>
      </c>
    </row>
    <row r="150" spans="5:23" x14ac:dyDescent="0.3">
      <c r="E150" t="s">
        <v>38</v>
      </c>
      <c r="F150" t="s">
        <v>218</v>
      </c>
      <c r="G150" t="s">
        <v>35</v>
      </c>
      <c r="H150" t="s">
        <v>228</v>
      </c>
      <c r="I150" t="s">
        <v>1758</v>
      </c>
      <c r="J150">
        <v>27.5</v>
      </c>
      <c r="K150">
        <v>29.66</v>
      </c>
      <c r="L150">
        <v>38.299999999999997</v>
      </c>
      <c r="M150">
        <v>46.58</v>
      </c>
      <c r="N150">
        <v>55.2</v>
      </c>
      <c r="O150">
        <v>62.42</v>
      </c>
      <c r="P150">
        <v>69.44</v>
      </c>
      <c r="Q150">
        <v>66.56</v>
      </c>
      <c r="R150">
        <v>56.3</v>
      </c>
      <c r="S150">
        <v>44.42</v>
      </c>
      <c r="T150">
        <v>35.4</v>
      </c>
      <c r="U150">
        <v>27.5</v>
      </c>
      <c r="W150" s="24">
        <v>148</v>
      </c>
    </row>
    <row r="151" spans="5:23" x14ac:dyDescent="0.3">
      <c r="E151" t="s">
        <v>38</v>
      </c>
      <c r="F151" t="s">
        <v>218</v>
      </c>
      <c r="G151" t="s">
        <v>35</v>
      </c>
      <c r="H151" t="s">
        <v>229</v>
      </c>
      <c r="I151" t="s">
        <v>229</v>
      </c>
      <c r="J151">
        <v>40.1</v>
      </c>
      <c r="K151">
        <v>41.54</v>
      </c>
      <c r="L151">
        <v>44.8</v>
      </c>
      <c r="M151">
        <v>48.74</v>
      </c>
      <c r="N151">
        <v>54</v>
      </c>
      <c r="O151">
        <v>58.82</v>
      </c>
      <c r="P151">
        <v>62.24</v>
      </c>
      <c r="Q151">
        <v>61.52</v>
      </c>
      <c r="R151">
        <v>57.6</v>
      </c>
      <c r="S151">
        <v>51.08</v>
      </c>
      <c r="T151">
        <v>45.1</v>
      </c>
      <c r="U151">
        <v>39.9</v>
      </c>
      <c r="W151" s="19">
        <v>149</v>
      </c>
    </row>
    <row r="152" spans="5:23" x14ac:dyDescent="0.3">
      <c r="E152" t="s">
        <v>38</v>
      </c>
      <c r="F152" t="s">
        <v>218</v>
      </c>
      <c r="G152" t="s">
        <v>35</v>
      </c>
      <c r="H152" t="s">
        <v>230</v>
      </c>
      <c r="I152" t="s">
        <v>1759</v>
      </c>
      <c r="J152">
        <v>35.6</v>
      </c>
      <c r="K152">
        <v>38.840000000000003</v>
      </c>
      <c r="L152">
        <v>43</v>
      </c>
      <c r="M152">
        <v>47.84</v>
      </c>
      <c r="N152">
        <v>54.3</v>
      </c>
      <c r="O152">
        <v>60.08</v>
      </c>
      <c r="P152">
        <v>64.400000000000006</v>
      </c>
      <c r="Q152">
        <v>63.68</v>
      </c>
      <c r="R152">
        <v>58.3</v>
      </c>
      <c r="S152">
        <v>50</v>
      </c>
      <c r="T152">
        <v>43</v>
      </c>
      <c r="U152">
        <v>35.200000000000003</v>
      </c>
      <c r="W152" s="24">
        <v>150</v>
      </c>
    </row>
    <row r="153" spans="5:23" x14ac:dyDescent="0.3">
      <c r="E153" t="s">
        <v>38</v>
      </c>
      <c r="F153" t="s">
        <v>218</v>
      </c>
      <c r="G153" t="s">
        <v>35</v>
      </c>
      <c r="H153" t="s">
        <v>231</v>
      </c>
      <c r="I153" t="s">
        <v>1760</v>
      </c>
      <c r="J153">
        <v>31.1</v>
      </c>
      <c r="K153">
        <v>33.619999999999997</v>
      </c>
      <c r="L153">
        <v>40.799999999999997</v>
      </c>
      <c r="M153">
        <v>48.56</v>
      </c>
      <c r="N153">
        <v>57.7</v>
      </c>
      <c r="O153">
        <v>64.760000000000005</v>
      </c>
      <c r="P153">
        <v>72.319999999999993</v>
      </c>
      <c r="Q153">
        <v>69.98</v>
      </c>
      <c r="R153">
        <v>60.1</v>
      </c>
      <c r="S153">
        <v>48.38</v>
      </c>
      <c r="T153">
        <v>38.799999999999997</v>
      </c>
      <c r="U153">
        <v>31.1</v>
      </c>
      <c r="W153" s="19">
        <v>151</v>
      </c>
    </row>
    <row r="154" spans="5:23" x14ac:dyDescent="0.3">
      <c r="E154" t="s">
        <v>38</v>
      </c>
      <c r="F154" t="s">
        <v>218</v>
      </c>
      <c r="G154" t="s">
        <v>35</v>
      </c>
      <c r="H154" t="s">
        <v>232</v>
      </c>
      <c r="I154" t="s">
        <v>1761</v>
      </c>
      <c r="J154">
        <v>34</v>
      </c>
      <c r="K154">
        <v>38.119999999999997</v>
      </c>
      <c r="L154">
        <v>43</v>
      </c>
      <c r="M154">
        <v>48.38</v>
      </c>
      <c r="N154">
        <v>54.9</v>
      </c>
      <c r="O154">
        <v>60.44</v>
      </c>
      <c r="P154">
        <v>65.3</v>
      </c>
      <c r="Q154">
        <v>64.22</v>
      </c>
      <c r="R154">
        <v>58.3</v>
      </c>
      <c r="S154">
        <v>49.82</v>
      </c>
      <c r="T154">
        <v>42.3</v>
      </c>
      <c r="U154">
        <v>34</v>
      </c>
      <c r="W154" s="24">
        <v>152</v>
      </c>
    </row>
    <row r="155" spans="5:23" x14ac:dyDescent="0.3">
      <c r="E155" t="s">
        <v>38</v>
      </c>
      <c r="F155" t="s">
        <v>218</v>
      </c>
      <c r="G155" t="s">
        <v>35</v>
      </c>
      <c r="H155" t="s">
        <v>233</v>
      </c>
      <c r="I155" t="s">
        <v>1762</v>
      </c>
      <c r="J155">
        <v>19.399999999999999</v>
      </c>
      <c r="K155">
        <v>22.46</v>
      </c>
      <c r="L155">
        <v>30.4</v>
      </c>
      <c r="M155">
        <v>40.1</v>
      </c>
      <c r="N155">
        <v>49.8</v>
      </c>
      <c r="O155">
        <v>57.56</v>
      </c>
      <c r="P155">
        <v>60.98</v>
      </c>
      <c r="Q155">
        <v>58.82</v>
      </c>
      <c r="R155">
        <v>50.2</v>
      </c>
      <c r="S155">
        <v>39.74</v>
      </c>
      <c r="T155">
        <v>29.8</v>
      </c>
      <c r="U155">
        <v>19.600000000000001</v>
      </c>
      <c r="W155" s="19">
        <v>153</v>
      </c>
    </row>
    <row r="156" spans="5:23" x14ac:dyDescent="0.3">
      <c r="E156" t="s">
        <v>38</v>
      </c>
      <c r="F156" t="s">
        <v>218</v>
      </c>
      <c r="G156" t="s">
        <v>35</v>
      </c>
      <c r="H156" t="s">
        <v>234</v>
      </c>
      <c r="I156" t="s">
        <v>1763</v>
      </c>
      <c r="J156">
        <v>19.899999999999999</v>
      </c>
      <c r="K156">
        <v>23.18</v>
      </c>
      <c r="L156">
        <v>30.6</v>
      </c>
      <c r="M156">
        <v>39.92</v>
      </c>
      <c r="N156">
        <v>48.2</v>
      </c>
      <c r="O156">
        <v>55.94</v>
      </c>
      <c r="P156">
        <v>59.36</v>
      </c>
      <c r="Q156">
        <v>57.92</v>
      </c>
      <c r="R156">
        <v>49.1</v>
      </c>
      <c r="S156">
        <v>39.200000000000003</v>
      </c>
      <c r="T156">
        <v>29.1</v>
      </c>
      <c r="U156">
        <v>20.100000000000001</v>
      </c>
      <c r="W156" s="24">
        <v>154</v>
      </c>
    </row>
    <row r="157" spans="5:23" x14ac:dyDescent="0.3">
      <c r="E157" t="s">
        <v>38</v>
      </c>
      <c r="F157" t="s">
        <v>218</v>
      </c>
      <c r="G157" t="s">
        <v>35</v>
      </c>
      <c r="H157" t="s">
        <v>235</v>
      </c>
      <c r="I157" t="s">
        <v>235</v>
      </c>
      <c r="J157">
        <v>25.2</v>
      </c>
      <c r="K157">
        <v>30.56</v>
      </c>
      <c r="L157">
        <v>40.799999999999997</v>
      </c>
      <c r="M157">
        <v>48.2</v>
      </c>
      <c r="N157">
        <v>57.7</v>
      </c>
      <c r="O157">
        <v>64.400000000000006</v>
      </c>
      <c r="P157">
        <v>72.319999999999993</v>
      </c>
      <c r="Q157">
        <v>70.34</v>
      </c>
      <c r="R157">
        <v>60.1</v>
      </c>
      <c r="S157">
        <v>48.2</v>
      </c>
      <c r="T157">
        <v>36.700000000000003</v>
      </c>
      <c r="U157">
        <v>25.5</v>
      </c>
      <c r="W157" s="19">
        <v>155</v>
      </c>
    </row>
    <row r="158" spans="5:23" x14ac:dyDescent="0.3">
      <c r="E158" t="s">
        <v>38</v>
      </c>
      <c r="F158" t="s">
        <v>218</v>
      </c>
      <c r="G158" t="s">
        <v>35</v>
      </c>
      <c r="H158" t="s">
        <v>236</v>
      </c>
      <c r="I158" t="s">
        <v>236</v>
      </c>
      <c r="J158">
        <v>39.6</v>
      </c>
      <c r="K158">
        <v>40.82</v>
      </c>
      <c r="L158">
        <v>44.1</v>
      </c>
      <c r="M158">
        <v>48.74</v>
      </c>
      <c r="N158">
        <v>55</v>
      </c>
      <c r="O158">
        <v>60.62</v>
      </c>
      <c r="P158">
        <v>65.12</v>
      </c>
      <c r="Q158">
        <v>64.400000000000006</v>
      </c>
      <c r="R158">
        <v>58.8</v>
      </c>
      <c r="S158">
        <v>50.9</v>
      </c>
      <c r="T158">
        <v>44.1</v>
      </c>
      <c r="U158">
        <v>39.200000000000003</v>
      </c>
      <c r="W158" s="24">
        <v>156</v>
      </c>
    </row>
    <row r="159" spans="5:23" x14ac:dyDescent="0.3">
      <c r="E159" t="s">
        <v>38</v>
      </c>
      <c r="F159" t="s">
        <v>218</v>
      </c>
      <c r="G159" t="s">
        <v>35</v>
      </c>
      <c r="H159" t="s">
        <v>237</v>
      </c>
      <c r="I159" t="s">
        <v>237</v>
      </c>
      <c r="J159">
        <v>22.3</v>
      </c>
      <c r="K159">
        <v>28.22</v>
      </c>
      <c r="L159">
        <v>37.9</v>
      </c>
      <c r="M159">
        <v>46.76</v>
      </c>
      <c r="N159">
        <v>55.4</v>
      </c>
      <c r="O159">
        <v>62.06</v>
      </c>
      <c r="P159">
        <v>68.900000000000006</v>
      </c>
      <c r="Q159">
        <v>66.92</v>
      </c>
      <c r="R159">
        <v>57.7</v>
      </c>
      <c r="S159">
        <v>45.14</v>
      </c>
      <c r="T159">
        <v>34.9</v>
      </c>
      <c r="U159">
        <v>22.6</v>
      </c>
      <c r="W159" s="19">
        <v>157</v>
      </c>
    </row>
    <row r="160" spans="5:23" x14ac:dyDescent="0.3">
      <c r="E160" t="s">
        <v>38</v>
      </c>
      <c r="F160" t="s">
        <v>218</v>
      </c>
      <c r="G160" t="s">
        <v>35</v>
      </c>
      <c r="H160" t="s">
        <v>238</v>
      </c>
      <c r="I160" t="s">
        <v>238</v>
      </c>
      <c r="J160">
        <v>38.1</v>
      </c>
      <c r="K160">
        <v>41</v>
      </c>
      <c r="L160">
        <v>44.8</v>
      </c>
      <c r="M160">
        <v>48.56</v>
      </c>
      <c r="N160">
        <v>53.1</v>
      </c>
      <c r="O160">
        <v>57.38</v>
      </c>
      <c r="P160">
        <v>60.26</v>
      </c>
      <c r="Q160">
        <v>59.72</v>
      </c>
      <c r="R160">
        <v>57.4</v>
      </c>
      <c r="S160">
        <v>51.08</v>
      </c>
      <c r="T160">
        <v>45.3</v>
      </c>
      <c r="U160">
        <v>38.299999999999997</v>
      </c>
      <c r="W160" s="24">
        <v>158</v>
      </c>
    </row>
    <row r="161" spans="5:23" x14ac:dyDescent="0.3">
      <c r="E161" t="s">
        <v>38</v>
      </c>
      <c r="F161" t="s">
        <v>218</v>
      </c>
      <c r="G161" t="s">
        <v>35</v>
      </c>
      <c r="H161" t="s">
        <v>238</v>
      </c>
      <c r="I161" t="s">
        <v>1764</v>
      </c>
      <c r="J161">
        <v>40.299999999999997</v>
      </c>
      <c r="K161">
        <v>40.64</v>
      </c>
      <c r="L161">
        <v>43.9</v>
      </c>
      <c r="M161">
        <v>48.2</v>
      </c>
      <c r="N161">
        <v>54</v>
      </c>
      <c r="O161">
        <v>59.54</v>
      </c>
      <c r="P161">
        <v>63.32</v>
      </c>
      <c r="Q161">
        <v>62.24</v>
      </c>
      <c r="R161">
        <v>57.4</v>
      </c>
      <c r="S161">
        <v>50.36</v>
      </c>
      <c r="T161">
        <v>43.9</v>
      </c>
      <c r="U161">
        <v>39.700000000000003</v>
      </c>
      <c r="W161" s="19">
        <v>159</v>
      </c>
    </row>
    <row r="162" spans="5:23" x14ac:dyDescent="0.3">
      <c r="E162" t="s">
        <v>38</v>
      </c>
      <c r="F162" t="s">
        <v>218</v>
      </c>
      <c r="G162" t="s">
        <v>35</v>
      </c>
      <c r="H162" t="s">
        <v>238</v>
      </c>
      <c r="I162" t="s">
        <v>1765</v>
      </c>
      <c r="J162">
        <v>38.799999999999997</v>
      </c>
      <c r="K162">
        <v>41.18</v>
      </c>
      <c r="L162">
        <v>44.8</v>
      </c>
      <c r="M162">
        <v>48.74</v>
      </c>
      <c r="N162">
        <v>54.1</v>
      </c>
      <c r="O162">
        <v>59.54</v>
      </c>
      <c r="P162">
        <v>63.5</v>
      </c>
      <c r="Q162">
        <v>62.6</v>
      </c>
      <c r="R162">
        <v>57.9</v>
      </c>
      <c r="S162">
        <v>51.08</v>
      </c>
      <c r="T162">
        <v>45.7</v>
      </c>
      <c r="U162">
        <v>38.799999999999997</v>
      </c>
      <c r="W162" s="24">
        <v>160</v>
      </c>
    </row>
    <row r="163" spans="5:23" x14ac:dyDescent="0.3">
      <c r="E163" t="s">
        <v>38</v>
      </c>
      <c r="F163" t="s">
        <v>218</v>
      </c>
      <c r="G163" t="s">
        <v>35</v>
      </c>
      <c r="H163" t="s">
        <v>239</v>
      </c>
      <c r="I163" t="s">
        <v>1766</v>
      </c>
      <c r="J163">
        <v>34.5</v>
      </c>
      <c r="K163">
        <v>38.299999999999997</v>
      </c>
      <c r="L163">
        <v>42.3</v>
      </c>
      <c r="M163">
        <v>46.76</v>
      </c>
      <c r="N163">
        <v>53.4</v>
      </c>
      <c r="O163">
        <v>59.54</v>
      </c>
      <c r="P163">
        <v>63.68</v>
      </c>
      <c r="Q163">
        <v>63.32</v>
      </c>
      <c r="R163">
        <v>58.1</v>
      </c>
      <c r="S163">
        <v>49.64</v>
      </c>
      <c r="T163">
        <v>42.8</v>
      </c>
      <c r="U163">
        <v>34</v>
      </c>
      <c r="W163" s="19">
        <v>161</v>
      </c>
    </row>
    <row r="164" spans="5:23" x14ac:dyDescent="0.3">
      <c r="E164" t="s">
        <v>38</v>
      </c>
      <c r="F164" t="s">
        <v>218</v>
      </c>
      <c r="G164" t="s">
        <v>35</v>
      </c>
      <c r="H164" t="s">
        <v>240</v>
      </c>
      <c r="I164" t="s">
        <v>240</v>
      </c>
      <c r="J164">
        <v>25.2</v>
      </c>
      <c r="K164">
        <v>29.84</v>
      </c>
      <c r="L164">
        <v>37.9</v>
      </c>
      <c r="M164">
        <v>46.4</v>
      </c>
      <c r="N164">
        <v>54.7</v>
      </c>
      <c r="O164">
        <v>61.34</v>
      </c>
      <c r="P164">
        <v>68</v>
      </c>
      <c r="Q164">
        <v>66.2</v>
      </c>
      <c r="R164">
        <v>57.2</v>
      </c>
      <c r="S164">
        <v>45.32</v>
      </c>
      <c r="T164">
        <v>34.700000000000003</v>
      </c>
      <c r="U164">
        <v>24.8</v>
      </c>
      <c r="W164" s="24">
        <v>162</v>
      </c>
    </row>
    <row r="165" spans="5:23" x14ac:dyDescent="0.3">
      <c r="E165" t="s">
        <v>38</v>
      </c>
      <c r="F165" t="s">
        <v>218</v>
      </c>
      <c r="G165" t="s">
        <v>35</v>
      </c>
      <c r="H165" t="s">
        <v>241</v>
      </c>
      <c r="I165" t="s">
        <v>1767</v>
      </c>
      <c r="J165">
        <v>36.9</v>
      </c>
      <c r="K165">
        <v>40.1</v>
      </c>
      <c r="L165">
        <v>44.8</v>
      </c>
      <c r="M165">
        <v>49.28</v>
      </c>
      <c r="N165">
        <v>54.9</v>
      </c>
      <c r="O165">
        <v>59.9</v>
      </c>
      <c r="P165">
        <v>64.040000000000006</v>
      </c>
      <c r="Q165">
        <v>63.14</v>
      </c>
      <c r="R165">
        <v>58.3</v>
      </c>
      <c r="S165">
        <v>51.44</v>
      </c>
      <c r="T165">
        <v>45</v>
      </c>
      <c r="U165">
        <v>36.700000000000003</v>
      </c>
      <c r="W165" s="19">
        <v>163</v>
      </c>
    </row>
    <row r="166" spans="5:23" x14ac:dyDescent="0.3">
      <c r="E166" t="s">
        <v>242</v>
      </c>
      <c r="F166" t="s">
        <v>243</v>
      </c>
      <c r="G166" t="s">
        <v>35</v>
      </c>
      <c r="H166" t="s">
        <v>244</v>
      </c>
      <c r="I166" t="s">
        <v>244</v>
      </c>
      <c r="J166" t="s">
        <v>35</v>
      </c>
      <c r="K166" t="s">
        <v>35</v>
      </c>
      <c r="L166" t="s">
        <v>35</v>
      </c>
      <c r="M166" t="s">
        <v>35</v>
      </c>
      <c r="N166" t="s">
        <v>35</v>
      </c>
      <c r="O166" t="s">
        <v>35</v>
      </c>
      <c r="P166" t="s">
        <v>35</v>
      </c>
      <c r="Q166" t="s">
        <v>35</v>
      </c>
      <c r="R166" t="s">
        <v>35</v>
      </c>
      <c r="S166" t="s">
        <v>35</v>
      </c>
      <c r="T166" t="s">
        <v>35</v>
      </c>
      <c r="U166" t="s">
        <v>35</v>
      </c>
      <c r="W166" s="24">
        <v>164</v>
      </c>
    </row>
    <row r="167" spans="5:23" x14ac:dyDescent="0.3">
      <c r="E167" t="s">
        <v>32</v>
      </c>
      <c r="F167" t="s">
        <v>245</v>
      </c>
      <c r="G167" t="s">
        <v>246</v>
      </c>
      <c r="H167" t="s">
        <v>247</v>
      </c>
      <c r="I167" t="s">
        <v>247</v>
      </c>
      <c r="J167">
        <v>32</v>
      </c>
      <c r="K167">
        <v>34.880000000000003</v>
      </c>
      <c r="L167">
        <v>40.1</v>
      </c>
      <c r="M167">
        <v>45.68</v>
      </c>
      <c r="N167">
        <v>52.2</v>
      </c>
      <c r="O167">
        <v>63.14</v>
      </c>
      <c r="P167">
        <v>72.319999999999993</v>
      </c>
      <c r="Q167">
        <v>67.28</v>
      </c>
      <c r="R167">
        <v>60.4</v>
      </c>
      <c r="S167">
        <v>46.04</v>
      </c>
      <c r="T167">
        <v>35.4</v>
      </c>
      <c r="U167">
        <v>31.3</v>
      </c>
      <c r="W167" s="19">
        <v>165</v>
      </c>
    </row>
    <row r="168" spans="5:23" x14ac:dyDescent="0.3">
      <c r="E168" t="s">
        <v>32</v>
      </c>
      <c r="F168" t="s">
        <v>245</v>
      </c>
      <c r="G168" t="s">
        <v>248</v>
      </c>
      <c r="H168" t="s">
        <v>249</v>
      </c>
      <c r="I168" t="s">
        <v>1768</v>
      </c>
      <c r="J168">
        <v>46.9</v>
      </c>
      <c r="K168">
        <v>46.22</v>
      </c>
      <c r="L168">
        <v>48</v>
      </c>
      <c r="M168">
        <v>49.64</v>
      </c>
      <c r="N168">
        <v>50.7</v>
      </c>
      <c r="O168">
        <v>54.14</v>
      </c>
      <c r="P168">
        <v>56.48</v>
      </c>
      <c r="Q168">
        <v>56.12</v>
      </c>
      <c r="R168">
        <v>56.5</v>
      </c>
      <c r="S168">
        <v>52.34</v>
      </c>
      <c r="T168">
        <v>50.7</v>
      </c>
      <c r="U168">
        <v>47.8</v>
      </c>
      <c r="W168" s="24">
        <v>166</v>
      </c>
    </row>
    <row r="169" spans="5:23" x14ac:dyDescent="0.3">
      <c r="E169" t="s">
        <v>32</v>
      </c>
      <c r="F169" t="s">
        <v>245</v>
      </c>
      <c r="G169" t="s">
        <v>250</v>
      </c>
      <c r="H169" t="s">
        <v>251</v>
      </c>
      <c r="I169" t="s">
        <v>1769</v>
      </c>
      <c r="J169">
        <v>47.8</v>
      </c>
      <c r="K169">
        <v>51.62</v>
      </c>
      <c r="L169">
        <v>56.5</v>
      </c>
      <c r="M169">
        <v>64.22</v>
      </c>
      <c r="N169">
        <v>70.3</v>
      </c>
      <c r="O169">
        <v>79.16</v>
      </c>
      <c r="P169">
        <v>81.319999999999993</v>
      </c>
      <c r="Q169">
        <v>81.319999999999993</v>
      </c>
      <c r="R169">
        <v>77</v>
      </c>
      <c r="S169">
        <v>69.260000000000005</v>
      </c>
      <c r="T169">
        <v>56.1</v>
      </c>
      <c r="U169">
        <v>48.2</v>
      </c>
      <c r="W169" s="19">
        <v>167</v>
      </c>
    </row>
    <row r="170" spans="5:23" x14ac:dyDescent="0.3">
      <c r="E170" t="s">
        <v>32</v>
      </c>
      <c r="F170" t="s">
        <v>245</v>
      </c>
      <c r="G170" t="s">
        <v>252</v>
      </c>
      <c r="H170" t="s">
        <v>253</v>
      </c>
      <c r="I170" t="s">
        <v>1770</v>
      </c>
      <c r="J170">
        <v>46.9</v>
      </c>
      <c r="K170">
        <v>50.18</v>
      </c>
      <c r="L170">
        <v>57.4</v>
      </c>
      <c r="M170">
        <v>58.82</v>
      </c>
      <c r="N170">
        <v>66.7</v>
      </c>
      <c r="O170">
        <v>75.38</v>
      </c>
      <c r="P170">
        <v>82.94</v>
      </c>
      <c r="Q170">
        <v>77.540000000000006</v>
      </c>
      <c r="R170">
        <v>74.5</v>
      </c>
      <c r="S170">
        <v>64.400000000000006</v>
      </c>
      <c r="T170">
        <v>48.7</v>
      </c>
      <c r="U170">
        <v>43.3</v>
      </c>
      <c r="W170" s="24">
        <v>168</v>
      </c>
    </row>
    <row r="171" spans="5:23" x14ac:dyDescent="0.3">
      <c r="E171" t="s">
        <v>32</v>
      </c>
      <c r="F171" t="s">
        <v>245</v>
      </c>
      <c r="G171" t="s">
        <v>254</v>
      </c>
      <c r="H171" t="s">
        <v>255</v>
      </c>
      <c r="I171" t="s">
        <v>1771</v>
      </c>
      <c r="J171">
        <v>39.4</v>
      </c>
      <c r="K171">
        <v>42.26</v>
      </c>
      <c r="L171">
        <v>46.4</v>
      </c>
      <c r="M171">
        <v>57.56</v>
      </c>
      <c r="N171">
        <v>66</v>
      </c>
      <c r="O171">
        <v>73.400000000000006</v>
      </c>
      <c r="P171">
        <v>80.239999999999995</v>
      </c>
      <c r="Q171">
        <v>78.260000000000005</v>
      </c>
      <c r="R171">
        <v>69.099999999999994</v>
      </c>
      <c r="S171">
        <v>55.58</v>
      </c>
      <c r="T171">
        <v>45.7</v>
      </c>
      <c r="U171">
        <v>38.799999999999997</v>
      </c>
      <c r="W171" s="19">
        <v>169</v>
      </c>
    </row>
    <row r="172" spans="5:23" x14ac:dyDescent="0.3">
      <c r="E172" t="s">
        <v>32</v>
      </c>
      <c r="F172" t="s">
        <v>245</v>
      </c>
      <c r="G172" t="s">
        <v>256</v>
      </c>
      <c r="H172" t="s">
        <v>145</v>
      </c>
      <c r="I172" t="s">
        <v>1772</v>
      </c>
      <c r="J172">
        <v>37.4</v>
      </c>
      <c r="K172">
        <v>37.4</v>
      </c>
      <c r="L172">
        <v>36.5</v>
      </c>
      <c r="M172">
        <v>47.3</v>
      </c>
      <c r="N172">
        <v>52.3</v>
      </c>
      <c r="O172">
        <v>64.040000000000006</v>
      </c>
      <c r="P172">
        <v>69.08</v>
      </c>
      <c r="Q172">
        <v>68.540000000000006</v>
      </c>
      <c r="R172">
        <v>63.9</v>
      </c>
      <c r="S172">
        <v>58.64</v>
      </c>
      <c r="T172">
        <v>46</v>
      </c>
      <c r="U172">
        <v>40.6</v>
      </c>
      <c r="W172" s="24">
        <v>170</v>
      </c>
    </row>
    <row r="173" spans="5:23" x14ac:dyDescent="0.3">
      <c r="E173" t="s">
        <v>32</v>
      </c>
      <c r="F173" t="s">
        <v>245</v>
      </c>
      <c r="G173" t="s">
        <v>257</v>
      </c>
      <c r="H173" t="s">
        <v>258</v>
      </c>
      <c r="I173" t="s">
        <v>1773</v>
      </c>
      <c r="J173">
        <v>55.9</v>
      </c>
      <c r="K173">
        <v>60.98</v>
      </c>
      <c r="L173">
        <v>66</v>
      </c>
      <c r="M173">
        <v>77.72</v>
      </c>
      <c r="N173">
        <v>82.8</v>
      </c>
      <c r="O173">
        <v>92.3</v>
      </c>
      <c r="P173">
        <v>95.54</v>
      </c>
      <c r="Q173">
        <v>97.7</v>
      </c>
      <c r="R173">
        <v>86</v>
      </c>
      <c r="S173">
        <v>72.319999999999993</v>
      </c>
      <c r="T173">
        <v>63.9</v>
      </c>
      <c r="U173">
        <v>55.9</v>
      </c>
      <c r="W173" s="19">
        <v>171</v>
      </c>
    </row>
    <row r="174" spans="5:23" x14ac:dyDescent="0.3">
      <c r="E174" t="s">
        <v>32</v>
      </c>
      <c r="F174" t="s">
        <v>245</v>
      </c>
      <c r="G174" t="s">
        <v>259</v>
      </c>
      <c r="H174" t="s">
        <v>260</v>
      </c>
      <c r="I174" t="s">
        <v>1774</v>
      </c>
      <c r="J174">
        <v>55.2</v>
      </c>
      <c r="K174">
        <v>54.32</v>
      </c>
      <c r="L174">
        <v>58.1</v>
      </c>
      <c r="M174">
        <v>63.5</v>
      </c>
      <c r="N174">
        <v>66.599999999999994</v>
      </c>
      <c r="O174">
        <v>68.180000000000007</v>
      </c>
      <c r="P174">
        <v>73.040000000000006</v>
      </c>
      <c r="Q174">
        <v>74.3</v>
      </c>
      <c r="R174">
        <v>78.400000000000006</v>
      </c>
      <c r="S174">
        <v>62.6</v>
      </c>
      <c r="T174">
        <v>59.7</v>
      </c>
      <c r="U174">
        <v>54.7</v>
      </c>
      <c r="W174" s="24">
        <v>172</v>
      </c>
    </row>
    <row r="175" spans="5:23" x14ac:dyDescent="0.3">
      <c r="E175" t="s">
        <v>32</v>
      </c>
      <c r="F175" t="s">
        <v>245</v>
      </c>
      <c r="G175" t="s">
        <v>261</v>
      </c>
      <c r="H175" t="s">
        <v>262</v>
      </c>
      <c r="I175" t="s">
        <v>1775</v>
      </c>
      <c r="J175">
        <v>51.3</v>
      </c>
      <c r="K175">
        <v>53.78</v>
      </c>
      <c r="L175">
        <v>54.3</v>
      </c>
      <c r="M175">
        <v>59.72</v>
      </c>
      <c r="N175">
        <v>63.3</v>
      </c>
      <c r="O175">
        <v>64.94</v>
      </c>
      <c r="P175">
        <v>64.400000000000006</v>
      </c>
      <c r="Q175">
        <v>69.44</v>
      </c>
      <c r="R175">
        <v>63</v>
      </c>
      <c r="S175">
        <v>60.26</v>
      </c>
      <c r="T175">
        <v>60.4</v>
      </c>
      <c r="U175">
        <v>55.8</v>
      </c>
      <c r="W175" s="19">
        <v>173</v>
      </c>
    </row>
    <row r="176" spans="5:23" x14ac:dyDescent="0.3">
      <c r="E176" t="s">
        <v>32</v>
      </c>
      <c r="F176" t="s">
        <v>245</v>
      </c>
      <c r="G176" t="s">
        <v>263</v>
      </c>
      <c r="H176" t="s">
        <v>264</v>
      </c>
      <c r="I176" t="s">
        <v>1776</v>
      </c>
      <c r="J176">
        <v>52.7</v>
      </c>
      <c r="K176">
        <v>53.42</v>
      </c>
      <c r="L176">
        <v>55.6</v>
      </c>
      <c r="M176">
        <v>57.2</v>
      </c>
      <c r="N176">
        <v>63.5</v>
      </c>
      <c r="O176">
        <v>64.58</v>
      </c>
      <c r="P176">
        <v>68.36</v>
      </c>
      <c r="Q176">
        <v>67.459999999999994</v>
      </c>
      <c r="R176">
        <v>68.900000000000006</v>
      </c>
      <c r="S176">
        <v>61.88</v>
      </c>
      <c r="T176">
        <v>53.8</v>
      </c>
      <c r="U176">
        <v>54.1</v>
      </c>
      <c r="W176" s="24">
        <v>174</v>
      </c>
    </row>
    <row r="177" spans="5:23" x14ac:dyDescent="0.3">
      <c r="E177" t="s">
        <v>32</v>
      </c>
      <c r="F177" t="s">
        <v>245</v>
      </c>
      <c r="G177" t="s">
        <v>263</v>
      </c>
      <c r="H177" t="s">
        <v>265</v>
      </c>
      <c r="I177" t="s">
        <v>1777</v>
      </c>
      <c r="J177">
        <v>55.9</v>
      </c>
      <c r="K177">
        <v>56.48</v>
      </c>
      <c r="L177">
        <v>57.4</v>
      </c>
      <c r="M177">
        <v>56.84</v>
      </c>
      <c r="N177">
        <v>59.9</v>
      </c>
      <c r="O177">
        <v>62.96</v>
      </c>
      <c r="P177">
        <v>66.56</v>
      </c>
      <c r="Q177">
        <v>67.099999999999994</v>
      </c>
      <c r="R177">
        <v>65.7</v>
      </c>
      <c r="S177">
        <v>61.34</v>
      </c>
      <c r="T177">
        <v>57</v>
      </c>
      <c r="U177">
        <v>56.1</v>
      </c>
      <c r="W177" s="19">
        <v>175</v>
      </c>
    </row>
    <row r="178" spans="5:23" x14ac:dyDescent="0.3">
      <c r="E178" t="s">
        <v>32</v>
      </c>
      <c r="F178" t="s">
        <v>245</v>
      </c>
      <c r="G178" t="s">
        <v>250</v>
      </c>
      <c r="I178" t="s">
        <v>1778</v>
      </c>
      <c r="J178">
        <v>43.9</v>
      </c>
      <c r="K178">
        <v>47.12</v>
      </c>
      <c r="L178">
        <v>55.2</v>
      </c>
      <c r="M178">
        <v>64.400000000000006</v>
      </c>
      <c r="N178">
        <v>74.5</v>
      </c>
      <c r="O178">
        <v>83.66</v>
      </c>
      <c r="P178">
        <v>87.08</v>
      </c>
      <c r="Q178">
        <v>84.02</v>
      </c>
      <c r="R178">
        <v>79.2</v>
      </c>
      <c r="S178">
        <v>63.5</v>
      </c>
      <c r="T178">
        <v>49.5</v>
      </c>
      <c r="U178">
        <v>43.2</v>
      </c>
      <c r="W178" s="24">
        <v>176</v>
      </c>
    </row>
    <row r="179" spans="5:23" x14ac:dyDescent="0.3">
      <c r="E179" t="s">
        <v>32</v>
      </c>
      <c r="F179" t="s">
        <v>245</v>
      </c>
      <c r="G179" t="s">
        <v>266</v>
      </c>
      <c r="H179" t="s">
        <v>267</v>
      </c>
      <c r="I179" t="s">
        <v>1779</v>
      </c>
      <c r="J179">
        <v>52.7</v>
      </c>
      <c r="K179">
        <v>54.14</v>
      </c>
      <c r="L179">
        <v>56.3</v>
      </c>
      <c r="M179">
        <v>61.34</v>
      </c>
      <c r="N179">
        <v>65.099999999999994</v>
      </c>
      <c r="O179">
        <v>68.72</v>
      </c>
      <c r="P179">
        <v>73.400000000000006</v>
      </c>
      <c r="Q179">
        <v>74.66</v>
      </c>
      <c r="R179">
        <v>73.2</v>
      </c>
      <c r="S179">
        <v>63.5</v>
      </c>
      <c r="T179">
        <v>57.4</v>
      </c>
      <c r="U179">
        <v>53.1</v>
      </c>
      <c r="W179" s="19">
        <v>177</v>
      </c>
    </row>
    <row r="180" spans="5:23" x14ac:dyDescent="0.3">
      <c r="E180" t="s">
        <v>32</v>
      </c>
      <c r="F180" t="s">
        <v>245</v>
      </c>
      <c r="G180" t="s">
        <v>263</v>
      </c>
      <c r="H180" t="s">
        <v>268</v>
      </c>
      <c r="I180" t="s">
        <v>1780</v>
      </c>
      <c r="J180">
        <v>55.8</v>
      </c>
      <c r="K180">
        <v>55.94</v>
      </c>
      <c r="L180">
        <v>54.7</v>
      </c>
      <c r="M180">
        <v>59.54</v>
      </c>
      <c r="N180">
        <v>60.1</v>
      </c>
      <c r="O180">
        <v>63.86</v>
      </c>
      <c r="P180">
        <v>66.92</v>
      </c>
      <c r="Q180">
        <v>67.459999999999994</v>
      </c>
      <c r="R180">
        <v>65.3</v>
      </c>
      <c r="S180">
        <v>65.84</v>
      </c>
      <c r="T180">
        <v>57.7</v>
      </c>
      <c r="U180">
        <v>56.5</v>
      </c>
      <c r="W180" s="24">
        <v>178</v>
      </c>
    </row>
    <row r="181" spans="5:23" x14ac:dyDescent="0.3">
      <c r="E181" t="s">
        <v>32</v>
      </c>
      <c r="F181" t="s">
        <v>245</v>
      </c>
      <c r="G181" t="s">
        <v>269</v>
      </c>
      <c r="H181" t="s">
        <v>270</v>
      </c>
      <c r="I181" t="s">
        <v>1781</v>
      </c>
      <c r="J181">
        <v>47.5</v>
      </c>
      <c r="K181">
        <v>49.1</v>
      </c>
      <c r="L181">
        <v>50.9</v>
      </c>
      <c r="M181">
        <v>57.2</v>
      </c>
      <c r="N181">
        <v>64</v>
      </c>
      <c r="O181">
        <v>67.64</v>
      </c>
      <c r="P181">
        <v>68.180000000000007</v>
      </c>
      <c r="Q181">
        <v>69.260000000000005</v>
      </c>
      <c r="R181">
        <v>68.5</v>
      </c>
      <c r="S181">
        <v>61.88</v>
      </c>
      <c r="T181">
        <v>55.2</v>
      </c>
      <c r="U181">
        <v>48.2</v>
      </c>
      <c r="W181" s="19">
        <v>179</v>
      </c>
    </row>
    <row r="182" spans="5:23" x14ac:dyDescent="0.3">
      <c r="E182" t="s">
        <v>32</v>
      </c>
      <c r="F182" t="s">
        <v>245</v>
      </c>
      <c r="G182" t="s">
        <v>271</v>
      </c>
      <c r="H182" t="s">
        <v>272</v>
      </c>
      <c r="I182" t="s">
        <v>1782</v>
      </c>
      <c r="J182">
        <v>47.8</v>
      </c>
      <c r="K182">
        <v>48.02</v>
      </c>
      <c r="L182">
        <v>49.3</v>
      </c>
      <c r="M182">
        <v>49.64</v>
      </c>
      <c r="N182">
        <v>52</v>
      </c>
      <c r="O182">
        <v>53.24</v>
      </c>
      <c r="P182">
        <v>55.76</v>
      </c>
      <c r="Q182">
        <v>56.3</v>
      </c>
      <c r="R182">
        <v>56.5</v>
      </c>
      <c r="S182">
        <v>52.52</v>
      </c>
      <c r="T182">
        <v>50</v>
      </c>
      <c r="U182">
        <v>46.9</v>
      </c>
      <c r="W182" s="24">
        <v>180</v>
      </c>
    </row>
    <row r="183" spans="5:23" x14ac:dyDescent="0.3">
      <c r="E183" t="s">
        <v>32</v>
      </c>
      <c r="F183" t="s">
        <v>245</v>
      </c>
      <c r="G183" t="s">
        <v>266</v>
      </c>
      <c r="H183" t="s">
        <v>273</v>
      </c>
      <c r="I183" t="s">
        <v>1783</v>
      </c>
      <c r="J183">
        <v>45.1</v>
      </c>
      <c r="K183">
        <v>52.52</v>
      </c>
      <c r="L183">
        <v>59.9</v>
      </c>
      <c r="M183">
        <v>66.38</v>
      </c>
      <c r="N183">
        <v>73.400000000000006</v>
      </c>
      <c r="O183">
        <v>84.02</v>
      </c>
      <c r="P183">
        <v>90.68</v>
      </c>
      <c r="Q183">
        <v>87.08</v>
      </c>
      <c r="R183">
        <v>77.400000000000006</v>
      </c>
      <c r="S183">
        <v>68.72</v>
      </c>
      <c r="T183">
        <v>56.3</v>
      </c>
      <c r="U183">
        <v>46.8</v>
      </c>
      <c r="W183" s="19">
        <v>181</v>
      </c>
    </row>
    <row r="184" spans="5:23" x14ac:dyDescent="0.3">
      <c r="E184" t="s">
        <v>32</v>
      </c>
      <c r="F184" t="s">
        <v>245</v>
      </c>
      <c r="G184" t="s">
        <v>250</v>
      </c>
      <c r="H184" t="s">
        <v>274</v>
      </c>
      <c r="I184" t="s">
        <v>1784</v>
      </c>
      <c r="J184">
        <v>47.7</v>
      </c>
      <c r="K184">
        <v>45.32</v>
      </c>
      <c r="L184">
        <v>47.7</v>
      </c>
      <c r="M184">
        <v>55.4</v>
      </c>
      <c r="N184">
        <v>70.2</v>
      </c>
      <c r="O184">
        <v>73.040000000000006</v>
      </c>
      <c r="P184">
        <v>81.14</v>
      </c>
      <c r="Q184">
        <v>82.76</v>
      </c>
      <c r="R184">
        <v>73.8</v>
      </c>
      <c r="S184">
        <v>60.8</v>
      </c>
      <c r="T184">
        <v>47.8</v>
      </c>
      <c r="U184">
        <v>43</v>
      </c>
      <c r="W184" s="24">
        <v>182</v>
      </c>
    </row>
    <row r="185" spans="5:23" x14ac:dyDescent="0.3">
      <c r="E185" t="s">
        <v>32</v>
      </c>
      <c r="F185" t="s">
        <v>245</v>
      </c>
      <c r="G185" t="s">
        <v>275</v>
      </c>
      <c r="H185" t="s">
        <v>276</v>
      </c>
      <c r="I185" t="s">
        <v>1785</v>
      </c>
      <c r="J185">
        <v>46.8</v>
      </c>
      <c r="K185">
        <v>50.72</v>
      </c>
      <c r="L185">
        <v>55.2</v>
      </c>
      <c r="M185">
        <v>62.42</v>
      </c>
      <c r="N185">
        <v>71.099999999999994</v>
      </c>
      <c r="O185">
        <v>78.260000000000005</v>
      </c>
      <c r="P185">
        <v>83.48</v>
      </c>
      <c r="Q185">
        <v>80.78</v>
      </c>
      <c r="R185">
        <v>75.400000000000006</v>
      </c>
      <c r="S185">
        <v>67.64</v>
      </c>
      <c r="T185">
        <v>52.3</v>
      </c>
      <c r="U185">
        <v>45.7</v>
      </c>
      <c r="W185" s="19">
        <v>183</v>
      </c>
    </row>
    <row r="186" spans="5:23" x14ac:dyDescent="0.3">
      <c r="E186" t="s">
        <v>32</v>
      </c>
      <c r="F186" t="s">
        <v>245</v>
      </c>
      <c r="G186" t="s">
        <v>277</v>
      </c>
      <c r="H186" t="s">
        <v>278</v>
      </c>
      <c r="I186" t="s">
        <v>1786</v>
      </c>
      <c r="J186">
        <v>56.1</v>
      </c>
      <c r="K186">
        <v>58.1</v>
      </c>
      <c r="L186">
        <v>55.2</v>
      </c>
      <c r="M186">
        <v>59.9</v>
      </c>
      <c r="N186">
        <v>65.8</v>
      </c>
      <c r="O186">
        <v>67.28</v>
      </c>
      <c r="P186">
        <v>73.760000000000005</v>
      </c>
      <c r="Q186">
        <v>74.3</v>
      </c>
      <c r="R186">
        <v>73.900000000000006</v>
      </c>
      <c r="S186">
        <v>64.040000000000006</v>
      </c>
      <c r="T186">
        <v>59.2</v>
      </c>
      <c r="U186">
        <v>56.8</v>
      </c>
      <c r="W186" s="24">
        <v>184</v>
      </c>
    </row>
    <row r="187" spans="5:23" x14ac:dyDescent="0.3">
      <c r="E187" t="s">
        <v>32</v>
      </c>
      <c r="F187" t="s">
        <v>245</v>
      </c>
      <c r="G187" t="s">
        <v>279</v>
      </c>
      <c r="H187" t="s">
        <v>280</v>
      </c>
      <c r="I187" t="s">
        <v>1787</v>
      </c>
      <c r="J187">
        <v>48.4</v>
      </c>
      <c r="K187">
        <v>51.8</v>
      </c>
      <c r="L187">
        <v>59.2</v>
      </c>
      <c r="M187">
        <v>55.94</v>
      </c>
      <c r="N187">
        <v>60.1</v>
      </c>
      <c r="O187">
        <v>62.06</v>
      </c>
      <c r="P187">
        <v>63.86</v>
      </c>
      <c r="Q187">
        <v>66.56</v>
      </c>
      <c r="R187">
        <v>65.099999999999994</v>
      </c>
      <c r="S187">
        <v>62.24</v>
      </c>
      <c r="T187">
        <v>56.7</v>
      </c>
      <c r="U187">
        <v>50.9</v>
      </c>
      <c r="W187" s="19">
        <v>185</v>
      </c>
    </row>
    <row r="188" spans="5:23" x14ac:dyDescent="0.3">
      <c r="E188" t="s">
        <v>32</v>
      </c>
      <c r="F188" t="s">
        <v>245</v>
      </c>
      <c r="G188" t="s">
        <v>281</v>
      </c>
      <c r="H188" t="s">
        <v>282</v>
      </c>
      <c r="I188" t="s">
        <v>282</v>
      </c>
      <c r="J188">
        <v>56.5</v>
      </c>
      <c r="K188">
        <v>57.74</v>
      </c>
      <c r="L188">
        <v>66</v>
      </c>
      <c r="M188">
        <v>73.58</v>
      </c>
      <c r="N188">
        <v>80.2</v>
      </c>
      <c r="O188">
        <v>89.24</v>
      </c>
      <c r="P188">
        <v>92.3</v>
      </c>
      <c r="Q188">
        <v>91.4</v>
      </c>
      <c r="R188">
        <v>88.7</v>
      </c>
      <c r="S188">
        <v>73.22</v>
      </c>
      <c r="T188">
        <v>63.9</v>
      </c>
      <c r="U188">
        <v>55</v>
      </c>
      <c r="W188" s="24">
        <v>186</v>
      </c>
    </row>
    <row r="189" spans="5:23" x14ac:dyDescent="0.3">
      <c r="E189" t="s">
        <v>32</v>
      </c>
      <c r="F189" t="s">
        <v>245</v>
      </c>
      <c r="G189" t="s">
        <v>259</v>
      </c>
      <c r="H189" t="s">
        <v>283</v>
      </c>
      <c r="I189" t="s">
        <v>1788</v>
      </c>
      <c r="J189">
        <v>56.3</v>
      </c>
      <c r="K189">
        <v>57.92</v>
      </c>
      <c r="L189">
        <v>57.9</v>
      </c>
      <c r="M189">
        <v>58.46</v>
      </c>
      <c r="N189">
        <v>61.3</v>
      </c>
      <c r="O189">
        <v>66.02</v>
      </c>
      <c r="P189">
        <v>69.08</v>
      </c>
      <c r="Q189">
        <v>68</v>
      </c>
      <c r="R189">
        <v>68</v>
      </c>
      <c r="S189">
        <v>63.68</v>
      </c>
      <c r="T189">
        <v>63</v>
      </c>
      <c r="U189">
        <v>57.4</v>
      </c>
      <c r="W189" s="19">
        <v>187</v>
      </c>
    </row>
    <row r="190" spans="5:23" x14ac:dyDescent="0.3">
      <c r="E190" t="s">
        <v>32</v>
      </c>
      <c r="F190" t="s">
        <v>245</v>
      </c>
      <c r="G190" t="s">
        <v>259</v>
      </c>
      <c r="H190" t="s">
        <v>284</v>
      </c>
      <c r="I190" t="s">
        <v>1789</v>
      </c>
      <c r="J190">
        <v>43.2</v>
      </c>
      <c r="K190">
        <v>45.86</v>
      </c>
      <c r="L190">
        <v>55.9</v>
      </c>
      <c r="M190">
        <v>60.62</v>
      </c>
      <c r="N190">
        <v>70.5</v>
      </c>
      <c r="O190">
        <v>77.72</v>
      </c>
      <c r="P190">
        <v>79.7</v>
      </c>
      <c r="Q190">
        <v>81.86</v>
      </c>
      <c r="R190">
        <v>75.2</v>
      </c>
      <c r="S190">
        <v>61.16</v>
      </c>
      <c r="T190">
        <v>51.6</v>
      </c>
      <c r="U190">
        <v>44.1</v>
      </c>
      <c r="W190" s="24">
        <v>188</v>
      </c>
    </row>
    <row r="191" spans="5:23" x14ac:dyDescent="0.3">
      <c r="E191" t="s">
        <v>32</v>
      </c>
      <c r="F191" t="s">
        <v>245</v>
      </c>
      <c r="G191" t="s">
        <v>285</v>
      </c>
      <c r="H191" t="s">
        <v>286</v>
      </c>
      <c r="I191" t="s">
        <v>1790</v>
      </c>
      <c r="J191">
        <v>43.7</v>
      </c>
      <c r="K191">
        <v>50.18</v>
      </c>
      <c r="L191">
        <v>54.7</v>
      </c>
      <c r="M191">
        <v>62.78</v>
      </c>
      <c r="N191">
        <v>70</v>
      </c>
      <c r="O191">
        <v>76.099999999999994</v>
      </c>
      <c r="P191">
        <v>81.319999999999993</v>
      </c>
      <c r="Q191">
        <v>77.72</v>
      </c>
      <c r="R191">
        <v>73.599999999999994</v>
      </c>
      <c r="S191">
        <v>61.7</v>
      </c>
      <c r="T191">
        <v>51.8</v>
      </c>
      <c r="U191">
        <v>45.5</v>
      </c>
      <c r="W191" s="19">
        <v>189</v>
      </c>
    </row>
    <row r="192" spans="5:23" x14ac:dyDescent="0.3">
      <c r="E192" t="s">
        <v>32</v>
      </c>
      <c r="F192" t="s">
        <v>245</v>
      </c>
      <c r="G192" t="s">
        <v>279</v>
      </c>
      <c r="H192" t="s">
        <v>287</v>
      </c>
      <c r="I192" t="s">
        <v>1791</v>
      </c>
      <c r="J192">
        <v>43.7</v>
      </c>
      <c r="K192">
        <v>48.02</v>
      </c>
      <c r="L192">
        <v>54.7</v>
      </c>
      <c r="M192">
        <v>54.5</v>
      </c>
      <c r="N192">
        <v>60.6</v>
      </c>
      <c r="O192">
        <v>65.66</v>
      </c>
      <c r="P192">
        <v>68</v>
      </c>
      <c r="Q192">
        <v>69.98</v>
      </c>
      <c r="R192">
        <v>66.400000000000006</v>
      </c>
      <c r="S192">
        <v>58.64</v>
      </c>
      <c r="T192">
        <v>51.1</v>
      </c>
      <c r="U192">
        <v>47.7</v>
      </c>
      <c r="W192" s="24">
        <v>190</v>
      </c>
    </row>
    <row r="193" spans="5:23" x14ac:dyDescent="0.3">
      <c r="E193" t="s">
        <v>32</v>
      </c>
      <c r="F193" t="s">
        <v>245</v>
      </c>
      <c r="G193" t="s">
        <v>288</v>
      </c>
      <c r="H193" t="s">
        <v>289</v>
      </c>
      <c r="I193" t="s">
        <v>1792</v>
      </c>
      <c r="J193">
        <v>49.6</v>
      </c>
      <c r="K193">
        <v>53.6</v>
      </c>
      <c r="L193">
        <v>51.8</v>
      </c>
      <c r="M193">
        <v>54.5</v>
      </c>
      <c r="N193">
        <v>54.5</v>
      </c>
      <c r="O193">
        <v>55.04</v>
      </c>
      <c r="P193">
        <v>60.26</v>
      </c>
      <c r="Q193">
        <v>60.98</v>
      </c>
      <c r="R193">
        <v>60.3</v>
      </c>
      <c r="S193">
        <v>56.3</v>
      </c>
      <c r="T193">
        <v>55.8</v>
      </c>
      <c r="U193">
        <v>50.9</v>
      </c>
      <c r="W193" s="19">
        <v>191</v>
      </c>
    </row>
    <row r="194" spans="5:23" x14ac:dyDescent="0.3">
      <c r="E194" t="s">
        <v>32</v>
      </c>
      <c r="F194" t="s">
        <v>245</v>
      </c>
      <c r="G194" t="s">
        <v>259</v>
      </c>
      <c r="H194" t="s">
        <v>290</v>
      </c>
      <c r="I194" t="s">
        <v>1793</v>
      </c>
      <c r="J194">
        <v>56.3</v>
      </c>
      <c r="K194">
        <v>56.84</v>
      </c>
      <c r="L194">
        <v>58.6</v>
      </c>
      <c r="M194">
        <v>61.88</v>
      </c>
      <c r="N194">
        <v>64.2</v>
      </c>
      <c r="O194">
        <v>67.64</v>
      </c>
      <c r="P194">
        <v>70.52</v>
      </c>
      <c r="Q194">
        <v>70.34</v>
      </c>
      <c r="R194">
        <v>72</v>
      </c>
      <c r="S194">
        <v>65.84</v>
      </c>
      <c r="T194">
        <v>61.2</v>
      </c>
      <c r="U194">
        <v>56.1</v>
      </c>
      <c r="W194" s="24">
        <v>192</v>
      </c>
    </row>
    <row r="195" spans="5:23" x14ac:dyDescent="0.3">
      <c r="E195" t="s">
        <v>32</v>
      </c>
      <c r="F195" t="s">
        <v>245</v>
      </c>
      <c r="G195" t="s">
        <v>259</v>
      </c>
      <c r="H195" t="s">
        <v>291</v>
      </c>
      <c r="I195" t="s">
        <v>1794</v>
      </c>
      <c r="J195">
        <v>56.7</v>
      </c>
      <c r="K195">
        <v>57.56</v>
      </c>
      <c r="L195">
        <v>58.3</v>
      </c>
      <c r="M195">
        <v>60.44</v>
      </c>
      <c r="N195">
        <v>62.6</v>
      </c>
      <c r="O195">
        <v>64.760000000000005</v>
      </c>
      <c r="P195">
        <v>67.819999999999993</v>
      </c>
      <c r="Q195">
        <v>68</v>
      </c>
      <c r="R195">
        <v>67.599999999999994</v>
      </c>
      <c r="S195">
        <v>64.58</v>
      </c>
      <c r="T195">
        <v>61.2</v>
      </c>
      <c r="U195">
        <v>57.7</v>
      </c>
      <c r="W195" s="19">
        <v>193</v>
      </c>
    </row>
    <row r="196" spans="5:23" x14ac:dyDescent="0.3">
      <c r="E196" t="s">
        <v>32</v>
      </c>
      <c r="F196" t="s">
        <v>245</v>
      </c>
      <c r="G196" t="s">
        <v>257</v>
      </c>
      <c r="H196" t="s">
        <v>292</v>
      </c>
      <c r="I196" t="s">
        <v>1795</v>
      </c>
      <c r="J196">
        <v>48.9</v>
      </c>
      <c r="K196">
        <v>57.56</v>
      </c>
      <c r="L196">
        <v>56.3</v>
      </c>
      <c r="M196">
        <v>54.86</v>
      </c>
      <c r="N196">
        <v>67.599999999999994</v>
      </c>
      <c r="O196">
        <v>73.58</v>
      </c>
      <c r="P196">
        <v>75.56</v>
      </c>
      <c r="Q196">
        <v>75.92</v>
      </c>
      <c r="R196">
        <v>73.8</v>
      </c>
      <c r="S196">
        <v>69.44</v>
      </c>
      <c r="T196">
        <v>51.3</v>
      </c>
      <c r="U196">
        <v>51.3</v>
      </c>
      <c r="W196" s="24">
        <v>194</v>
      </c>
    </row>
    <row r="197" spans="5:23" x14ac:dyDescent="0.3">
      <c r="E197" t="s">
        <v>32</v>
      </c>
      <c r="F197" t="s">
        <v>245</v>
      </c>
      <c r="G197" t="s">
        <v>293</v>
      </c>
      <c r="H197" t="s">
        <v>294</v>
      </c>
      <c r="I197" t="s">
        <v>1796</v>
      </c>
      <c r="J197">
        <v>45.9</v>
      </c>
      <c r="K197">
        <v>51.8</v>
      </c>
      <c r="L197">
        <v>58.5</v>
      </c>
      <c r="M197">
        <v>62.96</v>
      </c>
      <c r="N197">
        <v>66.599999999999994</v>
      </c>
      <c r="O197">
        <v>74.66</v>
      </c>
      <c r="P197">
        <v>78.98</v>
      </c>
      <c r="Q197">
        <v>76.64</v>
      </c>
      <c r="R197">
        <v>69.3</v>
      </c>
      <c r="S197">
        <v>61.88</v>
      </c>
      <c r="T197">
        <v>52.9</v>
      </c>
      <c r="U197">
        <v>47.5</v>
      </c>
      <c r="W197" s="19">
        <v>195</v>
      </c>
    </row>
    <row r="198" spans="5:23" x14ac:dyDescent="0.3">
      <c r="E198" t="s">
        <v>32</v>
      </c>
      <c r="F198" t="s">
        <v>245</v>
      </c>
      <c r="G198" t="s">
        <v>295</v>
      </c>
      <c r="H198" t="s">
        <v>296</v>
      </c>
      <c r="I198" t="s">
        <v>1797</v>
      </c>
      <c r="J198">
        <v>46</v>
      </c>
      <c r="K198">
        <v>52.7</v>
      </c>
      <c r="L198">
        <v>56.5</v>
      </c>
      <c r="M198">
        <v>63.68</v>
      </c>
      <c r="N198">
        <v>67.099999999999994</v>
      </c>
      <c r="O198">
        <v>73.58</v>
      </c>
      <c r="P198">
        <v>76.459999999999994</v>
      </c>
      <c r="Q198">
        <v>76.64</v>
      </c>
      <c r="R198">
        <v>71.8</v>
      </c>
      <c r="S198">
        <v>63.5</v>
      </c>
      <c r="T198">
        <v>52.9</v>
      </c>
      <c r="U198">
        <v>47.8</v>
      </c>
      <c r="W198" s="24">
        <v>196</v>
      </c>
    </row>
    <row r="199" spans="5:23" x14ac:dyDescent="0.3">
      <c r="E199" t="s">
        <v>32</v>
      </c>
      <c r="F199" t="s">
        <v>245</v>
      </c>
      <c r="G199" t="s">
        <v>297</v>
      </c>
      <c r="H199" t="s">
        <v>298</v>
      </c>
      <c r="I199" t="s">
        <v>1798</v>
      </c>
      <c r="J199">
        <v>36.5</v>
      </c>
      <c r="K199">
        <v>38.840000000000003</v>
      </c>
      <c r="L199">
        <v>43.7</v>
      </c>
      <c r="M199">
        <v>50.18</v>
      </c>
      <c r="N199">
        <v>56.3</v>
      </c>
      <c r="O199">
        <v>64.22</v>
      </c>
      <c r="P199">
        <v>71.959999999999994</v>
      </c>
      <c r="Q199">
        <v>72.5</v>
      </c>
      <c r="R199">
        <v>64.400000000000006</v>
      </c>
      <c r="S199">
        <v>50.9</v>
      </c>
      <c r="T199">
        <v>44.8</v>
      </c>
      <c r="U199">
        <v>34.200000000000003</v>
      </c>
      <c r="W199" s="19">
        <v>197</v>
      </c>
    </row>
    <row r="200" spans="5:23" x14ac:dyDescent="0.3">
      <c r="E200" t="s">
        <v>32</v>
      </c>
      <c r="F200" t="s">
        <v>245</v>
      </c>
      <c r="G200" t="s">
        <v>299</v>
      </c>
      <c r="H200" t="s">
        <v>300</v>
      </c>
      <c r="I200" t="s">
        <v>1799</v>
      </c>
      <c r="J200">
        <v>50.9</v>
      </c>
      <c r="K200">
        <v>50.36</v>
      </c>
      <c r="L200">
        <v>55.8</v>
      </c>
      <c r="M200">
        <v>52.52</v>
      </c>
      <c r="N200">
        <v>55.4</v>
      </c>
      <c r="O200">
        <v>58.28</v>
      </c>
      <c r="P200">
        <v>58.64</v>
      </c>
      <c r="Q200">
        <v>59.54</v>
      </c>
      <c r="R200">
        <v>61.7</v>
      </c>
      <c r="S200">
        <v>58.82</v>
      </c>
      <c r="T200">
        <v>53.4</v>
      </c>
      <c r="U200">
        <v>51.4</v>
      </c>
      <c r="W200" s="24">
        <v>198</v>
      </c>
    </row>
    <row r="201" spans="5:23" x14ac:dyDescent="0.3">
      <c r="E201" t="s">
        <v>32</v>
      </c>
      <c r="F201" t="s">
        <v>245</v>
      </c>
      <c r="G201" t="s">
        <v>301</v>
      </c>
      <c r="H201" t="s">
        <v>302</v>
      </c>
      <c r="I201" t="s">
        <v>1800</v>
      </c>
      <c r="J201">
        <v>48.6</v>
      </c>
      <c r="K201">
        <v>51.26</v>
      </c>
      <c r="L201">
        <v>57.6</v>
      </c>
      <c r="M201">
        <v>55.58</v>
      </c>
      <c r="N201">
        <v>57.2</v>
      </c>
      <c r="O201">
        <v>63.86</v>
      </c>
      <c r="P201">
        <v>64.400000000000006</v>
      </c>
      <c r="Q201">
        <v>66.2</v>
      </c>
      <c r="R201">
        <v>71.8</v>
      </c>
      <c r="S201">
        <v>61.34</v>
      </c>
      <c r="T201">
        <v>54</v>
      </c>
      <c r="U201">
        <v>50.9</v>
      </c>
      <c r="W201" s="19">
        <v>199</v>
      </c>
    </row>
    <row r="202" spans="5:23" x14ac:dyDescent="0.3">
      <c r="E202" t="s">
        <v>32</v>
      </c>
      <c r="F202" t="s">
        <v>245</v>
      </c>
      <c r="G202" t="s">
        <v>303</v>
      </c>
      <c r="H202" t="s">
        <v>304</v>
      </c>
      <c r="I202" t="s">
        <v>1801</v>
      </c>
      <c r="J202">
        <v>45.3</v>
      </c>
      <c r="K202">
        <v>50.18</v>
      </c>
      <c r="L202">
        <v>53.1</v>
      </c>
      <c r="M202">
        <v>53.42</v>
      </c>
      <c r="N202">
        <v>60.1</v>
      </c>
      <c r="O202">
        <v>63.5</v>
      </c>
      <c r="P202">
        <v>63.32</v>
      </c>
      <c r="Q202">
        <v>65.3</v>
      </c>
      <c r="R202">
        <v>61</v>
      </c>
      <c r="S202">
        <v>57.2</v>
      </c>
      <c r="T202">
        <v>50.9</v>
      </c>
      <c r="U202">
        <v>48.9</v>
      </c>
      <c r="W202" s="24">
        <v>200</v>
      </c>
    </row>
    <row r="203" spans="5:23" x14ac:dyDescent="0.3">
      <c r="E203" t="s">
        <v>32</v>
      </c>
      <c r="F203" t="s">
        <v>245</v>
      </c>
      <c r="G203" t="s">
        <v>266</v>
      </c>
      <c r="H203" t="s">
        <v>305</v>
      </c>
      <c r="I203" t="s">
        <v>1802</v>
      </c>
      <c r="J203">
        <v>54.5</v>
      </c>
      <c r="K203">
        <v>56.66</v>
      </c>
      <c r="L203">
        <v>65.099999999999994</v>
      </c>
      <c r="M203">
        <v>75.38</v>
      </c>
      <c r="N203">
        <v>84.2</v>
      </c>
      <c r="O203">
        <v>94.64</v>
      </c>
      <c r="P203">
        <v>97.7</v>
      </c>
      <c r="Q203">
        <v>97.16</v>
      </c>
      <c r="R203">
        <v>85.5</v>
      </c>
      <c r="S203">
        <v>74.66</v>
      </c>
      <c r="T203">
        <v>61.5</v>
      </c>
      <c r="U203">
        <v>55.9</v>
      </c>
      <c r="W203" s="19">
        <v>201</v>
      </c>
    </row>
    <row r="204" spans="5:23" x14ac:dyDescent="0.3">
      <c r="E204" t="s">
        <v>32</v>
      </c>
      <c r="F204" t="s">
        <v>245</v>
      </c>
      <c r="G204" t="s">
        <v>279</v>
      </c>
      <c r="H204" t="s">
        <v>306</v>
      </c>
      <c r="I204" t="s">
        <v>1803</v>
      </c>
      <c r="J204">
        <v>52</v>
      </c>
      <c r="K204">
        <v>50</v>
      </c>
      <c r="L204">
        <v>54.3</v>
      </c>
      <c r="M204">
        <v>57.02</v>
      </c>
      <c r="N204">
        <v>59.4</v>
      </c>
      <c r="O204">
        <v>61.34</v>
      </c>
      <c r="P204">
        <v>61.16</v>
      </c>
      <c r="Q204">
        <v>62.6</v>
      </c>
      <c r="R204">
        <v>63.1</v>
      </c>
      <c r="S204">
        <v>58.46</v>
      </c>
      <c r="T204">
        <v>55.4</v>
      </c>
      <c r="U204">
        <v>50</v>
      </c>
      <c r="W204" s="24">
        <v>202</v>
      </c>
    </row>
    <row r="205" spans="5:23" x14ac:dyDescent="0.3">
      <c r="E205" t="s">
        <v>32</v>
      </c>
      <c r="F205" t="s">
        <v>245</v>
      </c>
      <c r="G205" t="s">
        <v>261</v>
      </c>
      <c r="H205" t="s">
        <v>307</v>
      </c>
      <c r="I205" t="s">
        <v>1804</v>
      </c>
      <c r="J205">
        <v>52.3</v>
      </c>
      <c r="K205">
        <v>55.22</v>
      </c>
      <c r="L205">
        <v>58.6</v>
      </c>
      <c r="M205">
        <v>55.76</v>
      </c>
      <c r="N205">
        <v>60.4</v>
      </c>
      <c r="O205">
        <v>63.14</v>
      </c>
      <c r="P205">
        <v>64.22</v>
      </c>
      <c r="Q205">
        <v>62.42</v>
      </c>
      <c r="R205">
        <v>69.099999999999994</v>
      </c>
      <c r="S205">
        <v>60.98</v>
      </c>
      <c r="T205">
        <v>57.9</v>
      </c>
      <c r="U205">
        <v>55.4</v>
      </c>
      <c r="W205" s="19">
        <v>203</v>
      </c>
    </row>
    <row r="206" spans="5:23" x14ac:dyDescent="0.3">
      <c r="E206" t="s">
        <v>32</v>
      </c>
      <c r="F206" t="s">
        <v>245</v>
      </c>
      <c r="G206" t="s">
        <v>257</v>
      </c>
      <c r="H206" t="s">
        <v>308</v>
      </c>
      <c r="I206" t="s">
        <v>1805</v>
      </c>
      <c r="J206">
        <v>57.7</v>
      </c>
      <c r="K206">
        <v>59.54</v>
      </c>
      <c r="L206">
        <v>67.099999999999994</v>
      </c>
      <c r="M206">
        <v>73.94</v>
      </c>
      <c r="N206">
        <v>81.7</v>
      </c>
      <c r="O206">
        <v>89.24</v>
      </c>
      <c r="P206">
        <v>94.28</v>
      </c>
      <c r="Q206">
        <v>94.1</v>
      </c>
      <c r="R206">
        <v>85.6</v>
      </c>
      <c r="S206">
        <v>73.400000000000006</v>
      </c>
      <c r="T206">
        <v>66.599999999999994</v>
      </c>
      <c r="U206">
        <v>59.4</v>
      </c>
      <c r="W206" s="24">
        <v>204</v>
      </c>
    </row>
    <row r="207" spans="5:23" x14ac:dyDescent="0.3">
      <c r="E207" t="s">
        <v>32</v>
      </c>
      <c r="F207" t="s">
        <v>245</v>
      </c>
      <c r="G207" t="s">
        <v>257</v>
      </c>
      <c r="H207" t="s">
        <v>308</v>
      </c>
      <c r="I207" t="s">
        <v>1806</v>
      </c>
      <c r="J207">
        <v>53.8</v>
      </c>
      <c r="K207">
        <v>56.48</v>
      </c>
      <c r="L207">
        <v>66</v>
      </c>
      <c r="M207">
        <v>72.86</v>
      </c>
      <c r="N207">
        <v>80.8</v>
      </c>
      <c r="O207">
        <v>88.7</v>
      </c>
      <c r="P207">
        <v>92.12</v>
      </c>
      <c r="Q207">
        <v>91.58</v>
      </c>
      <c r="R207">
        <v>87.4</v>
      </c>
      <c r="S207">
        <v>70.16</v>
      </c>
      <c r="T207">
        <v>62.6</v>
      </c>
      <c r="U207">
        <v>53.6</v>
      </c>
      <c r="W207" s="19">
        <v>205</v>
      </c>
    </row>
    <row r="208" spans="5:23" x14ac:dyDescent="0.3">
      <c r="E208" t="s">
        <v>32</v>
      </c>
      <c r="F208" t="s">
        <v>245</v>
      </c>
      <c r="G208" t="s">
        <v>259</v>
      </c>
      <c r="H208" t="s">
        <v>309</v>
      </c>
      <c r="I208" t="s">
        <v>1807</v>
      </c>
      <c r="J208">
        <v>43.9</v>
      </c>
      <c r="K208">
        <v>47.3</v>
      </c>
      <c r="L208">
        <v>51.6</v>
      </c>
      <c r="M208">
        <v>61.88</v>
      </c>
      <c r="N208">
        <v>70.3</v>
      </c>
      <c r="O208">
        <v>77.36</v>
      </c>
      <c r="P208">
        <v>82.22</v>
      </c>
      <c r="Q208">
        <v>81.319999999999993</v>
      </c>
      <c r="R208">
        <v>76.3</v>
      </c>
      <c r="S208">
        <v>61.7</v>
      </c>
      <c r="T208">
        <v>49.6</v>
      </c>
      <c r="U208">
        <v>44.8</v>
      </c>
      <c r="W208" s="24">
        <v>206</v>
      </c>
    </row>
    <row r="209" spans="5:23" x14ac:dyDescent="0.3">
      <c r="E209" t="s">
        <v>32</v>
      </c>
      <c r="F209" t="s">
        <v>245</v>
      </c>
      <c r="G209" t="s">
        <v>310</v>
      </c>
      <c r="H209" t="s">
        <v>311</v>
      </c>
      <c r="I209" t="s">
        <v>1808</v>
      </c>
      <c r="J209">
        <v>45.9</v>
      </c>
      <c r="K209">
        <v>47.3</v>
      </c>
      <c r="L209">
        <v>53.4</v>
      </c>
      <c r="M209">
        <v>58.46</v>
      </c>
      <c r="N209">
        <v>63.1</v>
      </c>
      <c r="O209">
        <v>67.64</v>
      </c>
      <c r="P209">
        <v>69.8</v>
      </c>
      <c r="Q209">
        <v>70.34</v>
      </c>
      <c r="R209">
        <v>67.099999999999994</v>
      </c>
      <c r="S209">
        <v>59.72</v>
      </c>
      <c r="T209">
        <v>52.7</v>
      </c>
      <c r="U209">
        <v>48</v>
      </c>
      <c r="W209" s="19">
        <v>207</v>
      </c>
    </row>
    <row r="210" spans="5:23" x14ac:dyDescent="0.3">
      <c r="E210" t="s">
        <v>32</v>
      </c>
      <c r="F210" t="s">
        <v>245</v>
      </c>
      <c r="G210" t="s">
        <v>261</v>
      </c>
      <c r="H210" t="s">
        <v>312</v>
      </c>
      <c r="I210" t="s">
        <v>1809</v>
      </c>
      <c r="J210">
        <v>53.6</v>
      </c>
      <c r="K210">
        <v>54.32</v>
      </c>
      <c r="L210">
        <v>54.3</v>
      </c>
      <c r="M210">
        <v>55.22</v>
      </c>
      <c r="N210">
        <v>59.9</v>
      </c>
      <c r="O210">
        <v>61.52</v>
      </c>
      <c r="P210">
        <v>64.22</v>
      </c>
      <c r="Q210">
        <v>63.32</v>
      </c>
      <c r="R210">
        <v>65.099999999999994</v>
      </c>
      <c r="S210">
        <v>61.34</v>
      </c>
      <c r="T210">
        <v>56.5</v>
      </c>
      <c r="U210">
        <v>55.4</v>
      </c>
      <c r="W210" s="24">
        <v>208</v>
      </c>
    </row>
    <row r="211" spans="5:23" x14ac:dyDescent="0.3">
      <c r="E211" t="s">
        <v>32</v>
      </c>
      <c r="F211" t="s">
        <v>245</v>
      </c>
      <c r="G211" t="s">
        <v>313</v>
      </c>
      <c r="H211" t="s">
        <v>314</v>
      </c>
      <c r="I211" t="s">
        <v>1810</v>
      </c>
      <c r="J211">
        <v>48.4</v>
      </c>
      <c r="K211">
        <v>48.02</v>
      </c>
      <c r="L211">
        <v>55</v>
      </c>
      <c r="M211">
        <v>55.76</v>
      </c>
      <c r="N211">
        <v>69.400000000000006</v>
      </c>
      <c r="O211">
        <v>76.819999999999993</v>
      </c>
      <c r="P211">
        <v>78.44</v>
      </c>
      <c r="Q211">
        <v>79.88</v>
      </c>
      <c r="R211">
        <v>71.8</v>
      </c>
      <c r="S211">
        <v>61.52</v>
      </c>
      <c r="T211">
        <v>54.9</v>
      </c>
      <c r="U211">
        <v>49.1</v>
      </c>
      <c r="W211" s="19">
        <v>209</v>
      </c>
    </row>
    <row r="212" spans="5:23" x14ac:dyDescent="0.3">
      <c r="E212" t="s">
        <v>32</v>
      </c>
      <c r="F212" t="s">
        <v>245</v>
      </c>
      <c r="G212" t="s">
        <v>315</v>
      </c>
      <c r="H212" t="s">
        <v>316</v>
      </c>
      <c r="I212" t="s">
        <v>1811</v>
      </c>
      <c r="J212">
        <v>45</v>
      </c>
      <c r="K212">
        <v>47.12</v>
      </c>
      <c r="L212">
        <v>49.5</v>
      </c>
      <c r="M212">
        <v>56.84</v>
      </c>
      <c r="N212">
        <v>68.2</v>
      </c>
      <c r="O212">
        <v>78.08</v>
      </c>
      <c r="P212">
        <v>83.12</v>
      </c>
      <c r="Q212">
        <v>78.8</v>
      </c>
      <c r="R212">
        <v>76.099999999999994</v>
      </c>
      <c r="S212">
        <v>62.78</v>
      </c>
      <c r="T212">
        <v>52.9</v>
      </c>
      <c r="U212">
        <v>47.3</v>
      </c>
      <c r="W212" s="24">
        <v>210</v>
      </c>
    </row>
    <row r="213" spans="5:23" x14ac:dyDescent="0.3">
      <c r="E213" t="s">
        <v>32</v>
      </c>
      <c r="F213" t="s">
        <v>245</v>
      </c>
      <c r="G213" t="s">
        <v>317</v>
      </c>
      <c r="H213" t="s">
        <v>318</v>
      </c>
      <c r="I213" t="s">
        <v>1812</v>
      </c>
      <c r="J213">
        <v>46.2</v>
      </c>
      <c r="K213">
        <v>46.4</v>
      </c>
      <c r="L213">
        <v>54.3</v>
      </c>
      <c r="M213">
        <v>57.02</v>
      </c>
      <c r="N213">
        <v>66.2</v>
      </c>
      <c r="O213">
        <v>77.72</v>
      </c>
      <c r="P213">
        <v>81.5</v>
      </c>
      <c r="Q213">
        <v>79.88</v>
      </c>
      <c r="R213">
        <v>75</v>
      </c>
      <c r="S213">
        <v>62.6</v>
      </c>
      <c r="T213">
        <v>52.2</v>
      </c>
      <c r="U213">
        <v>48.2</v>
      </c>
      <c r="W213" s="19">
        <v>211</v>
      </c>
    </row>
    <row r="214" spans="5:23" x14ac:dyDescent="0.3">
      <c r="E214" t="s">
        <v>32</v>
      </c>
      <c r="F214" t="s">
        <v>245</v>
      </c>
      <c r="G214" t="s">
        <v>257</v>
      </c>
      <c r="H214" t="s">
        <v>319</v>
      </c>
      <c r="I214" t="s">
        <v>1813</v>
      </c>
      <c r="J214">
        <v>54.7</v>
      </c>
      <c r="K214">
        <v>55.04</v>
      </c>
      <c r="L214">
        <v>57.4</v>
      </c>
      <c r="M214">
        <v>57.38</v>
      </c>
      <c r="N214">
        <v>66.7</v>
      </c>
      <c r="O214">
        <v>69.62</v>
      </c>
      <c r="P214">
        <v>75.02</v>
      </c>
      <c r="Q214">
        <v>75.92</v>
      </c>
      <c r="R214">
        <v>73.400000000000006</v>
      </c>
      <c r="S214">
        <v>62.78</v>
      </c>
      <c r="T214">
        <v>59</v>
      </c>
      <c r="U214">
        <v>53.2</v>
      </c>
      <c r="W214" s="24">
        <v>212</v>
      </c>
    </row>
    <row r="215" spans="5:23" x14ac:dyDescent="0.3">
      <c r="E215" t="s">
        <v>32</v>
      </c>
      <c r="F215" t="s">
        <v>245</v>
      </c>
      <c r="G215" t="s">
        <v>320</v>
      </c>
      <c r="H215" t="s">
        <v>321</v>
      </c>
      <c r="I215" t="s">
        <v>1814</v>
      </c>
      <c r="J215">
        <v>47.3</v>
      </c>
      <c r="K215">
        <v>50.54</v>
      </c>
      <c r="L215">
        <v>53.6</v>
      </c>
      <c r="M215">
        <v>57.56</v>
      </c>
      <c r="N215">
        <v>65.099999999999994</v>
      </c>
      <c r="O215">
        <v>69.98</v>
      </c>
      <c r="P215">
        <v>74.3</v>
      </c>
      <c r="Q215">
        <v>72.5</v>
      </c>
      <c r="R215">
        <v>69.8</v>
      </c>
      <c r="S215">
        <v>62.24</v>
      </c>
      <c r="T215">
        <v>50.9</v>
      </c>
      <c r="U215">
        <v>45.5</v>
      </c>
      <c r="W215" s="19">
        <v>213</v>
      </c>
    </row>
    <row r="216" spans="5:23" x14ac:dyDescent="0.3">
      <c r="E216" t="s">
        <v>32</v>
      </c>
      <c r="F216" t="s">
        <v>245</v>
      </c>
      <c r="G216" t="s">
        <v>320</v>
      </c>
      <c r="H216" t="s">
        <v>321</v>
      </c>
      <c r="I216" t="s">
        <v>1815</v>
      </c>
      <c r="J216">
        <v>45.9</v>
      </c>
      <c r="K216">
        <v>47.3</v>
      </c>
      <c r="L216">
        <v>56.8</v>
      </c>
      <c r="M216">
        <v>61.34</v>
      </c>
      <c r="N216">
        <v>64.8</v>
      </c>
      <c r="O216">
        <v>73.400000000000006</v>
      </c>
      <c r="P216">
        <v>74.84</v>
      </c>
      <c r="Q216">
        <v>73.58</v>
      </c>
      <c r="R216">
        <v>70</v>
      </c>
      <c r="S216">
        <v>60.44</v>
      </c>
      <c r="T216">
        <v>52.5</v>
      </c>
      <c r="U216">
        <v>45.9</v>
      </c>
      <c r="W216" s="24">
        <v>214</v>
      </c>
    </row>
    <row r="217" spans="5:23" x14ac:dyDescent="0.3">
      <c r="E217" t="s">
        <v>32</v>
      </c>
      <c r="F217" t="s">
        <v>245</v>
      </c>
      <c r="G217" t="s">
        <v>299</v>
      </c>
      <c r="H217" t="s">
        <v>322</v>
      </c>
      <c r="I217" t="s">
        <v>1816</v>
      </c>
      <c r="J217">
        <v>50.5</v>
      </c>
      <c r="K217">
        <v>53.6</v>
      </c>
      <c r="L217">
        <v>50.9</v>
      </c>
      <c r="M217">
        <v>54.14</v>
      </c>
      <c r="N217">
        <v>57.4</v>
      </c>
      <c r="O217">
        <v>60.62</v>
      </c>
      <c r="P217">
        <v>60.26</v>
      </c>
      <c r="Q217">
        <v>61.88</v>
      </c>
      <c r="R217">
        <v>63.1</v>
      </c>
      <c r="S217">
        <v>57.74</v>
      </c>
      <c r="T217">
        <v>52.7</v>
      </c>
      <c r="U217">
        <v>50.9</v>
      </c>
      <c r="W217" s="19">
        <v>215</v>
      </c>
    </row>
    <row r="218" spans="5:23" x14ac:dyDescent="0.3">
      <c r="E218" t="s">
        <v>32</v>
      </c>
      <c r="F218" t="s">
        <v>245</v>
      </c>
      <c r="G218" t="s">
        <v>263</v>
      </c>
      <c r="H218" t="s">
        <v>323</v>
      </c>
      <c r="I218" t="s">
        <v>1817</v>
      </c>
      <c r="J218">
        <v>57.2</v>
      </c>
      <c r="K218">
        <v>59</v>
      </c>
      <c r="L218">
        <v>59.7</v>
      </c>
      <c r="M218">
        <v>62.96</v>
      </c>
      <c r="N218">
        <v>63</v>
      </c>
      <c r="O218">
        <v>67.099999999999994</v>
      </c>
      <c r="P218">
        <v>68.900000000000006</v>
      </c>
      <c r="Q218">
        <v>71.78</v>
      </c>
      <c r="R218">
        <v>70.900000000000006</v>
      </c>
      <c r="S218">
        <v>65.48</v>
      </c>
      <c r="T218">
        <v>62.6</v>
      </c>
      <c r="U218">
        <v>57.6</v>
      </c>
      <c r="W218" s="24">
        <v>216</v>
      </c>
    </row>
    <row r="219" spans="5:23" x14ac:dyDescent="0.3">
      <c r="E219" t="s">
        <v>32</v>
      </c>
      <c r="F219" t="s">
        <v>245</v>
      </c>
      <c r="G219" t="s">
        <v>263</v>
      </c>
      <c r="H219" t="s">
        <v>323</v>
      </c>
      <c r="I219" t="s">
        <v>1818</v>
      </c>
      <c r="J219">
        <v>54.1</v>
      </c>
      <c r="K219">
        <v>53.78</v>
      </c>
      <c r="L219">
        <v>54.5</v>
      </c>
      <c r="M219">
        <v>56.66</v>
      </c>
      <c r="N219">
        <v>60.6</v>
      </c>
      <c r="O219">
        <v>64.760000000000005</v>
      </c>
      <c r="P219">
        <v>69.08</v>
      </c>
      <c r="Q219">
        <v>72.86</v>
      </c>
      <c r="R219">
        <v>68.2</v>
      </c>
      <c r="S219">
        <v>65.66</v>
      </c>
      <c r="T219">
        <v>57.7</v>
      </c>
      <c r="U219">
        <v>54.1</v>
      </c>
      <c r="W219" s="19">
        <v>217</v>
      </c>
    </row>
    <row r="220" spans="5:23" x14ac:dyDescent="0.3">
      <c r="E220" t="s">
        <v>32</v>
      </c>
      <c r="F220" t="s">
        <v>245</v>
      </c>
      <c r="G220" t="s">
        <v>263</v>
      </c>
      <c r="H220" t="s">
        <v>323</v>
      </c>
      <c r="I220" t="s">
        <v>1819</v>
      </c>
      <c r="J220">
        <v>55.4</v>
      </c>
      <c r="K220">
        <v>57.56</v>
      </c>
      <c r="L220">
        <v>57.6</v>
      </c>
      <c r="M220">
        <v>59.54</v>
      </c>
      <c r="N220">
        <v>61.2</v>
      </c>
      <c r="O220">
        <v>64.040000000000006</v>
      </c>
      <c r="P220">
        <v>68</v>
      </c>
      <c r="Q220">
        <v>68.180000000000007</v>
      </c>
      <c r="R220">
        <v>67.099999999999994</v>
      </c>
      <c r="S220">
        <v>65.84</v>
      </c>
      <c r="T220">
        <v>59.4</v>
      </c>
      <c r="U220">
        <v>56.5</v>
      </c>
      <c r="W220" s="24">
        <v>218</v>
      </c>
    </row>
    <row r="221" spans="5:23" x14ac:dyDescent="0.3">
      <c r="E221" t="s">
        <v>32</v>
      </c>
      <c r="F221" t="s">
        <v>245</v>
      </c>
      <c r="G221" t="s">
        <v>263</v>
      </c>
      <c r="H221" t="s">
        <v>323</v>
      </c>
      <c r="I221" t="s">
        <v>1820</v>
      </c>
      <c r="J221">
        <v>56.1</v>
      </c>
      <c r="K221">
        <v>56.66</v>
      </c>
      <c r="L221">
        <v>58.3</v>
      </c>
      <c r="M221">
        <v>58.1</v>
      </c>
      <c r="N221">
        <v>61</v>
      </c>
      <c r="O221">
        <v>64.400000000000006</v>
      </c>
      <c r="P221">
        <v>68.36</v>
      </c>
      <c r="Q221">
        <v>69.62</v>
      </c>
      <c r="R221">
        <v>72.099999999999994</v>
      </c>
      <c r="S221">
        <v>63.14</v>
      </c>
      <c r="T221">
        <v>57.4</v>
      </c>
      <c r="U221">
        <v>55.4</v>
      </c>
      <c r="W221" s="19">
        <v>219</v>
      </c>
    </row>
    <row r="222" spans="5:23" x14ac:dyDescent="0.3">
      <c r="E222" t="s">
        <v>32</v>
      </c>
      <c r="F222" t="s">
        <v>245</v>
      </c>
      <c r="G222" t="s">
        <v>324</v>
      </c>
      <c r="H222" t="s">
        <v>325</v>
      </c>
      <c r="I222" t="s">
        <v>1821</v>
      </c>
      <c r="J222">
        <v>49.3</v>
      </c>
      <c r="K222">
        <v>52.34</v>
      </c>
      <c r="L222">
        <v>54.9</v>
      </c>
      <c r="M222">
        <v>56.66</v>
      </c>
      <c r="N222">
        <v>59</v>
      </c>
      <c r="O222">
        <v>59.54</v>
      </c>
      <c r="P222">
        <v>60.62</v>
      </c>
      <c r="Q222">
        <v>61.88</v>
      </c>
      <c r="R222">
        <v>62.1</v>
      </c>
      <c r="S222">
        <v>59.18</v>
      </c>
      <c r="T222">
        <v>55</v>
      </c>
      <c r="U222">
        <v>51.3</v>
      </c>
      <c r="W222" s="24">
        <v>220</v>
      </c>
    </row>
    <row r="223" spans="5:23" x14ac:dyDescent="0.3">
      <c r="E223" t="s">
        <v>32</v>
      </c>
      <c r="F223" t="s">
        <v>245</v>
      </c>
      <c r="G223" t="s">
        <v>301</v>
      </c>
      <c r="H223" t="s">
        <v>326</v>
      </c>
      <c r="I223" t="s">
        <v>1822</v>
      </c>
      <c r="J223">
        <v>48.7</v>
      </c>
      <c r="K223">
        <v>49.82</v>
      </c>
      <c r="L223">
        <v>57.6</v>
      </c>
      <c r="M223">
        <v>56.3</v>
      </c>
      <c r="N223">
        <v>61.7</v>
      </c>
      <c r="O223">
        <v>64.94</v>
      </c>
      <c r="P223">
        <v>65.3</v>
      </c>
      <c r="Q223">
        <v>67.64</v>
      </c>
      <c r="R223">
        <v>64.8</v>
      </c>
      <c r="S223">
        <v>63.14</v>
      </c>
      <c r="T223">
        <v>54</v>
      </c>
      <c r="U223">
        <v>50.7</v>
      </c>
      <c r="W223" s="19">
        <v>221</v>
      </c>
    </row>
    <row r="224" spans="5:23" x14ac:dyDescent="0.3">
      <c r="E224" t="s">
        <v>32</v>
      </c>
      <c r="F224" t="s">
        <v>245</v>
      </c>
      <c r="G224" t="s">
        <v>310</v>
      </c>
      <c r="H224" t="s">
        <v>327</v>
      </c>
      <c r="I224" t="s">
        <v>1823</v>
      </c>
      <c r="J224">
        <v>50.9</v>
      </c>
      <c r="K224">
        <v>51.26</v>
      </c>
      <c r="L224">
        <v>56.7</v>
      </c>
      <c r="M224">
        <v>56.84</v>
      </c>
      <c r="N224">
        <v>58.5</v>
      </c>
      <c r="O224">
        <v>61.52</v>
      </c>
      <c r="P224">
        <v>62.24</v>
      </c>
      <c r="Q224">
        <v>62.06</v>
      </c>
      <c r="R224">
        <v>64.8</v>
      </c>
      <c r="S224">
        <v>59.72</v>
      </c>
      <c r="T224">
        <v>54.1</v>
      </c>
      <c r="U224">
        <v>52.7</v>
      </c>
      <c r="W224" s="24">
        <v>222</v>
      </c>
    </row>
    <row r="225" spans="5:23" x14ac:dyDescent="0.3">
      <c r="E225" t="s">
        <v>32</v>
      </c>
      <c r="F225" t="s">
        <v>245</v>
      </c>
      <c r="G225" t="s">
        <v>259</v>
      </c>
      <c r="H225" t="s">
        <v>328</v>
      </c>
      <c r="I225" t="s">
        <v>1824</v>
      </c>
      <c r="J225">
        <v>45</v>
      </c>
      <c r="K225">
        <v>46.94</v>
      </c>
      <c r="L225">
        <v>47.5</v>
      </c>
      <c r="M225">
        <v>53.24</v>
      </c>
      <c r="N225">
        <v>57.7</v>
      </c>
      <c r="O225">
        <v>67.819999999999993</v>
      </c>
      <c r="P225">
        <v>73.760000000000005</v>
      </c>
      <c r="Q225">
        <v>76.64</v>
      </c>
      <c r="R225">
        <v>69.099999999999994</v>
      </c>
      <c r="S225">
        <v>56.84</v>
      </c>
      <c r="T225">
        <v>50.9</v>
      </c>
      <c r="U225">
        <v>43.7</v>
      </c>
      <c r="W225" s="19">
        <v>223</v>
      </c>
    </row>
    <row r="226" spans="5:23" x14ac:dyDescent="0.3">
      <c r="E226" t="s">
        <v>32</v>
      </c>
      <c r="F226" t="s">
        <v>245</v>
      </c>
      <c r="G226" t="s">
        <v>277</v>
      </c>
      <c r="I226" t="s">
        <v>1825</v>
      </c>
      <c r="J226">
        <v>55.9</v>
      </c>
      <c r="K226">
        <v>57.2</v>
      </c>
      <c r="L226">
        <v>61.2</v>
      </c>
      <c r="M226">
        <v>60.8</v>
      </c>
      <c r="N226">
        <v>64.400000000000006</v>
      </c>
      <c r="O226">
        <v>66.38</v>
      </c>
      <c r="P226">
        <v>69.08</v>
      </c>
      <c r="Q226">
        <v>69.62</v>
      </c>
      <c r="R226">
        <v>69.099999999999994</v>
      </c>
      <c r="S226">
        <v>64.400000000000006</v>
      </c>
      <c r="T226">
        <v>59.9</v>
      </c>
      <c r="U226">
        <v>57.4</v>
      </c>
      <c r="W226" s="24">
        <v>224</v>
      </c>
    </row>
    <row r="227" spans="5:23" x14ac:dyDescent="0.3">
      <c r="E227" t="s">
        <v>32</v>
      </c>
      <c r="F227" t="s">
        <v>245</v>
      </c>
      <c r="G227" t="s">
        <v>288</v>
      </c>
      <c r="H227" t="s">
        <v>329</v>
      </c>
      <c r="I227" t="s">
        <v>1826</v>
      </c>
      <c r="J227">
        <v>52.5</v>
      </c>
      <c r="K227">
        <v>52.88</v>
      </c>
      <c r="L227">
        <v>57.6</v>
      </c>
      <c r="M227">
        <v>58.64</v>
      </c>
      <c r="N227">
        <v>57.9</v>
      </c>
      <c r="O227">
        <v>61.88</v>
      </c>
      <c r="P227">
        <v>63.86</v>
      </c>
      <c r="Q227">
        <v>65.3</v>
      </c>
      <c r="R227">
        <v>65.5</v>
      </c>
      <c r="S227">
        <v>59.72</v>
      </c>
      <c r="T227">
        <v>55.2</v>
      </c>
      <c r="U227">
        <v>51.3</v>
      </c>
      <c r="W227" s="19">
        <v>225</v>
      </c>
    </row>
    <row r="228" spans="5:23" x14ac:dyDescent="0.3">
      <c r="E228" t="s">
        <v>32</v>
      </c>
      <c r="F228" t="s">
        <v>245</v>
      </c>
      <c r="G228" t="s">
        <v>288</v>
      </c>
      <c r="H228" t="s">
        <v>330</v>
      </c>
      <c r="I228" t="s">
        <v>1827</v>
      </c>
      <c r="J228">
        <v>50.5</v>
      </c>
      <c r="K228">
        <v>50.9</v>
      </c>
      <c r="L228">
        <v>51.8</v>
      </c>
      <c r="M228">
        <v>55.4</v>
      </c>
      <c r="N228">
        <v>57</v>
      </c>
      <c r="O228">
        <v>58.82</v>
      </c>
      <c r="P228">
        <v>61.88</v>
      </c>
      <c r="Q228">
        <v>61.16</v>
      </c>
      <c r="R228">
        <v>60.8</v>
      </c>
      <c r="S228">
        <v>58.28</v>
      </c>
      <c r="T228">
        <v>53.8</v>
      </c>
      <c r="U228">
        <v>52</v>
      </c>
      <c r="W228" s="24">
        <v>226</v>
      </c>
    </row>
    <row r="229" spans="5:23" x14ac:dyDescent="0.3">
      <c r="E229" t="s">
        <v>32</v>
      </c>
      <c r="F229" t="s">
        <v>245</v>
      </c>
      <c r="G229" t="s">
        <v>259</v>
      </c>
      <c r="H229" t="s">
        <v>331</v>
      </c>
      <c r="I229" t="s">
        <v>1828</v>
      </c>
      <c r="J229">
        <v>55.8</v>
      </c>
      <c r="K229">
        <v>57.38</v>
      </c>
      <c r="L229">
        <v>57.2</v>
      </c>
      <c r="M229">
        <v>57.74</v>
      </c>
      <c r="N229">
        <v>61.7</v>
      </c>
      <c r="O229">
        <v>64.58</v>
      </c>
      <c r="P229">
        <v>68.900000000000006</v>
      </c>
      <c r="Q229">
        <v>68.180000000000007</v>
      </c>
      <c r="R229">
        <v>68.400000000000006</v>
      </c>
      <c r="S229">
        <v>62.42</v>
      </c>
      <c r="T229">
        <v>62.6</v>
      </c>
      <c r="U229">
        <v>58.1</v>
      </c>
      <c r="W229" s="19">
        <v>227</v>
      </c>
    </row>
    <row r="230" spans="5:23" x14ac:dyDescent="0.3">
      <c r="E230" t="s">
        <v>32</v>
      </c>
      <c r="F230" t="s">
        <v>245</v>
      </c>
      <c r="G230" t="s">
        <v>332</v>
      </c>
      <c r="H230" t="s">
        <v>333</v>
      </c>
      <c r="I230" t="s">
        <v>1829</v>
      </c>
      <c r="J230">
        <v>47.1</v>
      </c>
      <c r="K230">
        <v>51.26</v>
      </c>
      <c r="L230">
        <v>51.6</v>
      </c>
      <c r="M230">
        <v>55.76</v>
      </c>
      <c r="N230">
        <v>61</v>
      </c>
      <c r="O230">
        <v>64.94</v>
      </c>
      <c r="P230">
        <v>62.78</v>
      </c>
      <c r="Q230">
        <v>65.48</v>
      </c>
      <c r="R230">
        <v>65.099999999999994</v>
      </c>
      <c r="S230">
        <v>56.66</v>
      </c>
      <c r="T230">
        <v>50.5</v>
      </c>
      <c r="U230">
        <v>48</v>
      </c>
      <c r="W230" s="24">
        <v>228</v>
      </c>
    </row>
    <row r="231" spans="5:23" x14ac:dyDescent="0.3">
      <c r="E231" t="s">
        <v>32</v>
      </c>
      <c r="F231" t="s">
        <v>245</v>
      </c>
      <c r="G231" t="s">
        <v>334</v>
      </c>
      <c r="I231" t="s">
        <v>1830</v>
      </c>
      <c r="J231">
        <v>26.4</v>
      </c>
      <c r="K231">
        <v>29.12</v>
      </c>
      <c r="L231">
        <v>33.4</v>
      </c>
      <c r="M231">
        <v>42.44</v>
      </c>
      <c r="N231">
        <v>48.4</v>
      </c>
      <c r="O231">
        <v>57.56</v>
      </c>
      <c r="P231">
        <v>62.24</v>
      </c>
      <c r="Q231">
        <v>62.06</v>
      </c>
      <c r="R231">
        <v>55.9</v>
      </c>
      <c r="S231">
        <v>42.98</v>
      </c>
      <c r="T231">
        <v>35.6</v>
      </c>
      <c r="U231">
        <v>29.1</v>
      </c>
      <c r="W231" s="19">
        <v>229</v>
      </c>
    </row>
    <row r="232" spans="5:23" x14ac:dyDescent="0.3">
      <c r="E232" t="s">
        <v>32</v>
      </c>
      <c r="F232" t="s">
        <v>245</v>
      </c>
      <c r="G232" t="s">
        <v>335</v>
      </c>
      <c r="H232" t="s">
        <v>336</v>
      </c>
      <c r="I232" t="s">
        <v>1831</v>
      </c>
      <c r="J232">
        <v>45.9</v>
      </c>
      <c r="K232">
        <v>48.38</v>
      </c>
      <c r="L232">
        <v>58.3</v>
      </c>
      <c r="M232">
        <v>60.62</v>
      </c>
      <c r="N232">
        <v>65.099999999999994</v>
      </c>
      <c r="O232">
        <v>74.3</v>
      </c>
      <c r="P232">
        <v>74.3</v>
      </c>
      <c r="Q232">
        <v>74.66</v>
      </c>
      <c r="R232">
        <v>71.2</v>
      </c>
      <c r="S232">
        <v>61.7</v>
      </c>
      <c r="T232">
        <v>52.5</v>
      </c>
      <c r="U232">
        <v>45.1</v>
      </c>
      <c r="W232" s="24">
        <v>230</v>
      </c>
    </row>
    <row r="233" spans="5:23" x14ac:dyDescent="0.3">
      <c r="E233" t="s">
        <v>32</v>
      </c>
      <c r="F233" t="s">
        <v>245</v>
      </c>
      <c r="G233" t="s">
        <v>337</v>
      </c>
      <c r="H233" t="s">
        <v>338</v>
      </c>
      <c r="I233" t="s">
        <v>1832</v>
      </c>
      <c r="J233">
        <v>45.1</v>
      </c>
      <c r="K233">
        <v>50</v>
      </c>
      <c r="L233">
        <v>52.9</v>
      </c>
      <c r="M233">
        <v>60.8</v>
      </c>
      <c r="N233">
        <v>69.599999999999994</v>
      </c>
      <c r="O233">
        <v>68.900000000000006</v>
      </c>
      <c r="P233">
        <v>73.400000000000006</v>
      </c>
      <c r="Q233">
        <v>70.52</v>
      </c>
      <c r="R233">
        <v>72</v>
      </c>
      <c r="S233">
        <v>64.040000000000006</v>
      </c>
      <c r="T233">
        <v>48.4</v>
      </c>
      <c r="U233">
        <v>46</v>
      </c>
      <c r="W233" s="19">
        <v>231</v>
      </c>
    </row>
    <row r="234" spans="5:23" x14ac:dyDescent="0.3">
      <c r="E234" t="s">
        <v>32</v>
      </c>
      <c r="F234" t="s">
        <v>245</v>
      </c>
      <c r="G234" t="s">
        <v>339</v>
      </c>
      <c r="H234" t="s">
        <v>340</v>
      </c>
      <c r="I234" t="s">
        <v>1833</v>
      </c>
      <c r="J234">
        <v>29.1</v>
      </c>
      <c r="K234">
        <v>32</v>
      </c>
      <c r="L234">
        <v>32.700000000000003</v>
      </c>
      <c r="M234">
        <v>37.04</v>
      </c>
      <c r="N234">
        <v>48.6</v>
      </c>
      <c r="O234">
        <v>52.88</v>
      </c>
      <c r="P234">
        <v>65.3</v>
      </c>
      <c r="Q234">
        <v>60.26</v>
      </c>
      <c r="R234">
        <v>56.1</v>
      </c>
      <c r="S234">
        <v>42.44</v>
      </c>
      <c r="T234">
        <v>34.9</v>
      </c>
      <c r="U234">
        <v>28.4</v>
      </c>
      <c r="W234" s="24">
        <v>232</v>
      </c>
    </row>
    <row r="235" spans="5:23" x14ac:dyDescent="0.3">
      <c r="E235" t="s">
        <v>32</v>
      </c>
      <c r="F235" t="s">
        <v>245</v>
      </c>
      <c r="G235" t="s">
        <v>266</v>
      </c>
      <c r="I235" t="s">
        <v>1834</v>
      </c>
      <c r="J235">
        <v>49.6</v>
      </c>
      <c r="K235">
        <v>51.44</v>
      </c>
      <c r="L235">
        <v>61.3</v>
      </c>
      <c r="M235">
        <v>66.739999999999995</v>
      </c>
      <c r="N235">
        <v>75</v>
      </c>
      <c r="O235">
        <v>85.46</v>
      </c>
      <c r="P235">
        <v>89.6</v>
      </c>
      <c r="Q235">
        <v>91.22</v>
      </c>
      <c r="R235">
        <v>81.900000000000006</v>
      </c>
      <c r="S235">
        <v>67.64</v>
      </c>
      <c r="T235">
        <v>54.1</v>
      </c>
      <c r="U235">
        <v>50.4</v>
      </c>
      <c r="W235" s="19">
        <v>233</v>
      </c>
    </row>
    <row r="236" spans="5:23" x14ac:dyDescent="0.3">
      <c r="E236" t="s">
        <v>32</v>
      </c>
      <c r="F236" t="s">
        <v>245</v>
      </c>
      <c r="G236" t="s">
        <v>341</v>
      </c>
      <c r="H236" t="s">
        <v>342</v>
      </c>
      <c r="I236" t="s">
        <v>1835</v>
      </c>
      <c r="J236">
        <v>45</v>
      </c>
      <c r="K236">
        <v>49.46</v>
      </c>
      <c r="L236">
        <v>49.8</v>
      </c>
      <c r="M236">
        <v>56.48</v>
      </c>
      <c r="N236">
        <v>60.3</v>
      </c>
      <c r="O236">
        <v>67.099999999999994</v>
      </c>
      <c r="P236">
        <v>72.319999999999993</v>
      </c>
      <c r="Q236">
        <v>71.78</v>
      </c>
      <c r="R236">
        <v>67.599999999999994</v>
      </c>
      <c r="S236">
        <v>57.92</v>
      </c>
      <c r="T236">
        <v>50.9</v>
      </c>
      <c r="U236">
        <v>45.3</v>
      </c>
      <c r="W236" s="24">
        <v>234</v>
      </c>
    </row>
    <row r="237" spans="5:23" x14ac:dyDescent="0.3">
      <c r="E237" t="s">
        <v>32</v>
      </c>
      <c r="F237" t="s">
        <v>245</v>
      </c>
      <c r="G237" t="s">
        <v>259</v>
      </c>
      <c r="H237" t="s">
        <v>291</v>
      </c>
      <c r="I237" t="s">
        <v>1836</v>
      </c>
      <c r="J237">
        <v>55.9</v>
      </c>
      <c r="K237">
        <v>55.94</v>
      </c>
      <c r="L237">
        <v>57.9</v>
      </c>
      <c r="M237">
        <v>64.040000000000006</v>
      </c>
      <c r="N237">
        <v>66.7</v>
      </c>
      <c r="O237">
        <v>69.08</v>
      </c>
      <c r="P237">
        <v>73.760000000000005</v>
      </c>
      <c r="Q237">
        <v>75.02</v>
      </c>
      <c r="R237">
        <v>75.400000000000006</v>
      </c>
      <c r="S237">
        <v>62.96</v>
      </c>
      <c r="T237">
        <v>59.9</v>
      </c>
      <c r="U237">
        <v>57.4</v>
      </c>
      <c r="W237" s="19">
        <v>235</v>
      </c>
    </row>
    <row r="238" spans="5:23" x14ac:dyDescent="0.3">
      <c r="E238" t="s">
        <v>32</v>
      </c>
      <c r="F238" t="s">
        <v>245</v>
      </c>
      <c r="G238" t="s">
        <v>313</v>
      </c>
      <c r="H238" t="s">
        <v>343</v>
      </c>
      <c r="I238" t="s">
        <v>1837</v>
      </c>
      <c r="J238">
        <v>43.5</v>
      </c>
      <c r="K238">
        <v>48.2</v>
      </c>
      <c r="L238">
        <v>55.2</v>
      </c>
      <c r="M238">
        <v>62.42</v>
      </c>
      <c r="N238">
        <v>68.900000000000006</v>
      </c>
      <c r="O238">
        <v>73.58</v>
      </c>
      <c r="P238">
        <v>81.86</v>
      </c>
      <c r="Q238">
        <v>77.180000000000007</v>
      </c>
      <c r="R238">
        <v>71.099999999999994</v>
      </c>
      <c r="S238">
        <v>60.8</v>
      </c>
      <c r="T238">
        <v>46</v>
      </c>
      <c r="U238">
        <v>40.5</v>
      </c>
      <c r="W238" s="24">
        <v>236</v>
      </c>
    </row>
    <row r="239" spans="5:23" x14ac:dyDescent="0.3">
      <c r="E239" t="s">
        <v>32</v>
      </c>
      <c r="F239" t="s">
        <v>245</v>
      </c>
      <c r="G239" t="s">
        <v>344</v>
      </c>
      <c r="H239" t="s">
        <v>345</v>
      </c>
      <c r="I239" t="s">
        <v>1838</v>
      </c>
      <c r="J239">
        <v>44.4</v>
      </c>
      <c r="K239">
        <v>51.62</v>
      </c>
      <c r="L239">
        <v>55.4</v>
      </c>
      <c r="M239">
        <v>61.88</v>
      </c>
      <c r="N239">
        <v>67.099999999999994</v>
      </c>
      <c r="O239">
        <v>74.3</v>
      </c>
      <c r="P239">
        <v>77.36</v>
      </c>
      <c r="Q239">
        <v>75.38</v>
      </c>
      <c r="R239">
        <v>73</v>
      </c>
      <c r="S239">
        <v>62.42</v>
      </c>
      <c r="T239">
        <v>49.8</v>
      </c>
      <c r="U239">
        <v>46.2</v>
      </c>
      <c r="W239" s="19">
        <v>237</v>
      </c>
    </row>
    <row r="240" spans="5:23" x14ac:dyDescent="0.3">
      <c r="E240" t="s">
        <v>32</v>
      </c>
      <c r="F240" t="s">
        <v>346</v>
      </c>
      <c r="G240" t="s">
        <v>171</v>
      </c>
      <c r="H240" t="s">
        <v>347</v>
      </c>
      <c r="I240" t="s">
        <v>1839</v>
      </c>
      <c r="J240">
        <v>25.3</v>
      </c>
      <c r="K240">
        <v>27.14</v>
      </c>
      <c r="L240">
        <v>44.4</v>
      </c>
      <c r="M240">
        <v>48.02</v>
      </c>
      <c r="N240">
        <v>57</v>
      </c>
      <c r="O240">
        <v>67.28</v>
      </c>
      <c r="P240">
        <v>76.28</v>
      </c>
      <c r="Q240">
        <v>69.98</v>
      </c>
      <c r="R240">
        <v>61</v>
      </c>
      <c r="S240">
        <v>48.56</v>
      </c>
      <c r="T240">
        <v>40.799999999999997</v>
      </c>
      <c r="U240">
        <v>32.4</v>
      </c>
      <c r="W240" s="24">
        <v>238</v>
      </c>
    </row>
    <row r="241" spans="5:23" x14ac:dyDescent="0.3">
      <c r="E241" t="s">
        <v>32</v>
      </c>
      <c r="F241" t="s">
        <v>346</v>
      </c>
      <c r="G241" t="s">
        <v>348</v>
      </c>
      <c r="H241" t="s">
        <v>349</v>
      </c>
      <c r="I241" t="s">
        <v>1840</v>
      </c>
      <c r="J241">
        <v>12.4</v>
      </c>
      <c r="K241">
        <v>23.36</v>
      </c>
      <c r="L241">
        <v>34.5</v>
      </c>
      <c r="M241">
        <v>43.34</v>
      </c>
      <c r="N241">
        <v>51.1</v>
      </c>
      <c r="O241">
        <v>61.7</v>
      </c>
      <c r="P241">
        <v>64.040000000000006</v>
      </c>
      <c r="Q241">
        <v>61.7</v>
      </c>
      <c r="R241">
        <v>55.4</v>
      </c>
      <c r="S241">
        <v>44.42</v>
      </c>
      <c r="T241">
        <v>26.8</v>
      </c>
      <c r="U241">
        <v>18.100000000000001</v>
      </c>
      <c r="W241" s="19">
        <v>239</v>
      </c>
    </row>
    <row r="242" spans="5:23" x14ac:dyDescent="0.3">
      <c r="E242" t="s">
        <v>32</v>
      </c>
      <c r="F242" t="s">
        <v>346</v>
      </c>
      <c r="G242" t="s">
        <v>350</v>
      </c>
      <c r="H242" t="s">
        <v>351</v>
      </c>
      <c r="I242" t="s">
        <v>1841</v>
      </c>
      <c r="J242">
        <v>23.5</v>
      </c>
      <c r="K242">
        <v>22.82</v>
      </c>
      <c r="L242">
        <v>32.4</v>
      </c>
      <c r="M242">
        <v>43.7</v>
      </c>
      <c r="N242">
        <v>50.9</v>
      </c>
      <c r="O242">
        <v>59.18</v>
      </c>
      <c r="P242">
        <v>64.040000000000006</v>
      </c>
      <c r="Q242">
        <v>62.24</v>
      </c>
      <c r="R242">
        <v>50.4</v>
      </c>
      <c r="S242">
        <v>42.8</v>
      </c>
      <c r="T242">
        <v>30.6</v>
      </c>
      <c r="U242">
        <v>22.6</v>
      </c>
      <c r="W242" s="24">
        <v>240</v>
      </c>
    </row>
    <row r="243" spans="5:23" x14ac:dyDescent="0.3">
      <c r="E243" t="s">
        <v>32</v>
      </c>
      <c r="F243" t="s">
        <v>346</v>
      </c>
      <c r="G243" t="s">
        <v>352</v>
      </c>
      <c r="H243" t="s">
        <v>353</v>
      </c>
      <c r="I243" t="s">
        <v>1842</v>
      </c>
      <c r="J243">
        <v>33.4</v>
      </c>
      <c r="K243">
        <v>31.64</v>
      </c>
      <c r="L243">
        <v>40.6</v>
      </c>
      <c r="M243">
        <v>42.98</v>
      </c>
      <c r="N243">
        <v>56.7</v>
      </c>
      <c r="O243">
        <v>71.959999999999994</v>
      </c>
      <c r="P243">
        <v>72.86</v>
      </c>
      <c r="Q243">
        <v>71.06</v>
      </c>
      <c r="R243">
        <v>65.3</v>
      </c>
      <c r="S243">
        <v>44.78</v>
      </c>
      <c r="T243">
        <v>37.4</v>
      </c>
      <c r="U243">
        <v>30.2</v>
      </c>
      <c r="W243" s="19">
        <v>241</v>
      </c>
    </row>
    <row r="244" spans="5:23" x14ac:dyDescent="0.3">
      <c r="E244" t="s">
        <v>354</v>
      </c>
      <c r="F244" t="s">
        <v>2620</v>
      </c>
      <c r="G244" t="s">
        <v>35</v>
      </c>
      <c r="H244" t="s">
        <v>355</v>
      </c>
      <c r="I244" t="s">
        <v>355</v>
      </c>
      <c r="J244" t="s">
        <v>35</v>
      </c>
      <c r="K244" t="s">
        <v>35</v>
      </c>
      <c r="L244" t="s">
        <v>35</v>
      </c>
      <c r="M244" t="s">
        <v>35</v>
      </c>
      <c r="N244" t="s">
        <v>35</v>
      </c>
      <c r="O244" t="s">
        <v>35</v>
      </c>
      <c r="P244" t="s">
        <v>35</v>
      </c>
      <c r="Q244" t="s">
        <v>35</v>
      </c>
      <c r="R244" t="s">
        <v>35</v>
      </c>
      <c r="S244" t="s">
        <v>35</v>
      </c>
      <c r="T244" t="s">
        <v>35</v>
      </c>
      <c r="U244" t="s">
        <v>35</v>
      </c>
      <c r="W244" s="24">
        <v>242</v>
      </c>
    </row>
    <row r="245" spans="5:23" x14ac:dyDescent="0.3">
      <c r="E245" t="s">
        <v>32</v>
      </c>
      <c r="F245" t="s">
        <v>346</v>
      </c>
      <c r="G245" t="s">
        <v>356</v>
      </c>
      <c r="H245" t="s">
        <v>357</v>
      </c>
      <c r="I245" t="s">
        <v>1843</v>
      </c>
      <c r="J245">
        <v>31.6</v>
      </c>
      <c r="K245">
        <v>33.08</v>
      </c>
      <c r="L245">
        <v>40.799999999999997</v>
      </c>
      <c r="M245">
        <v>49.64</v>
      </c>
      <c r="N245">
        <v>57</v>
      </c>
      <c r="O245">
        <v>66.2</v>
      </c>
      <c r="P245">
        <v>73.400000000000006</v>
      </c>
      <c r="Q245">
        <v>71.06</v>
      </c>
      <c r="R245">
        <v>62.2</v>
      </c>
      <c r="S245">
        <v>50.9</v>
      </c>
      <c r="T245">
        <v>40.299999999999997</v>
      </c>
      <c r="U245">
        <v>29.1</v>
      </c>
      <c r="W245" s="19">
        <v>243</v>
      </c>
    </row>
    <row r="246" spans="5:23" x14ac:dyDescent="0.3">
      <c r="E246" t="s">
        <v>354</v>
      </c>
      <c r="F246" t="s">
        <v>2620</v>
      </c>
      <c r="G246" t="s">
        <v>35</v>
      </c>
      <c r="H246" t="s">
        <v>358</v>
      </c>
      <c r="I246" t="s">
        <v>358</v>
      </c>
      <c r="J246" t="s">
        <v>35</v>
      </c>
      <c r="K246" t="s">
        <v>35</v>
      </c>
      <c r="L246" t="s">
        <v>35</v>
      </c>
      <c r="M246" t="s">
        <v>35</v>
      </c>
      <c r="N246" t="s">
        <v>35</v>
      </c>
      <c r="O246" t="s">
        <v>35</v>
      </c>
      <c r="P246" t="s">
        <v>35</v>
      </c>
      <c r="Q246" t="s">
        <v>35</v>
      </c>
      <c r="R246" t="s">
        <v>35</v>
      </c>
      <c r="S246" t="s">
        <v>35</v>
      </c>
      <c r="T246" t="s">
        <v>35</v>
      </c>
      <c r="U246" t="s">
        <v>35</v>
      </c>
      <c r="W246" s="24">
        <v>244</v>
      </c>
    </row>
    <row r="247" spans="5:23" x14ac:dyDescent="0.3">
      <c r="E247" t="s">
        <v>354</v>
      </c>
      <c r="F247" t="s">
        <v>2620</v>
      </c>
      <c r="G247" t="s">
        <v>35</v>
      </c>
      <c r="H247" t="s">
        <v>359</v>
      </c>
      <c r="I247" t="s">
        <v>359</v>
      </c>
      <c r="J247" t="s">
        <v>35</v>
      </c>
      <c r="K247" t="s">
        <v>35</v>
      </c>
      <c r="L247" t="s">
        <v>35</v>
      </c>
      <c r="M247" t="s">
        <v>35</v>
      </c>
      <c r="N247" t="s">
        <v>35</v>
      </c>
      <c r="O247" t="s">
        <v>35</v>
      </c>
      <c r="P247" t="s">
        <v>35</v>
      </c>
      <c r="Q247" t="s">
        <v>35</v>
      </c>
      <c r="R247" t="s">
        <v>35</v>
      </c>
      <c r="S247" t="s">
        <v>35</v>
      </c>
      <c r="T247" t="s">
        <v>35</v>
      </c>
      <c r="U247" t="s">
        <v>35</v>
      </c>
      <c r="W247" s="19">
        <v>245</v>
      </c>
    </row>
    <row r="248" spans="5:23" x14ac:dyDescent="0.3">
      <c r="E248" t="s">
        <v>32</v>
      </c>
      <c r="F248" t="s">
        <v>346</v>
      </c>
      <c r="G248" t="s">
        <v>360</v>
      </c>
      <c r="H248" t="s">
        <v>361</v>
      </c>
      <c r="I248" t="s">
        <v>1844</v>
      </c>
      <c r="J248">
        <v>27.68</v>
      </c>
      <c r="K248">
        <v>31.82</v>
      </c>
      <c r="L248">
        <v>40.46</v>
      </c>
      <c r="M248">
        <v>48.2</v>
      </c>
      <c r="N248">
        <v>57.56</v>
      </c>
      <c r="O248">
        <v>66.739999999999995</v>
      </c>
      <c r="P248">
        <v>71.239999999999995</v>
      </c>
      <c r="Q248">
        <v>67.28</v>
      </c>
      <c r="R248">
        <v>60.44</v>
      </c>
      <c r="S248">
        <v>49.82</v>
      </c>
      <c r="T248">
        <v>38.119999999999997</v>
      </c>
      <c r="U248">
        <v>32.54</v>
      </c>
      <c r="W248" s="24">
        <v>246</v>
      </c>
    </row>
    <row r="249" spans="5:23" x14ac:dyDescent="0.3">
      <c r="E249" t="s">
        <v>32</v>
      </c>
      <c r="F249" t="s">
        <v>346</v>
      </c>
      <c r="G249" t="s">
        <v>362</v>
      </c>
      <c r="H249" t="s">
        <v>363</v>
      </c>
      <c r="I249" t="s">
        <v>1845</v>
      </c>
      <c r="J249">
        <v>30</v>
      </c>
      <c r="K249">
        <v>33.08</v>
      </c>
      <c r="L249">
        <v>40.5</v>
      </c>
      <c r="M249">
        <v>50.72</v>
      </c>
      <c r="N249">
        <v>59.9</v>
      </c>
      <c r="O249">
        <v>68.72</v>
      </c>
      <c r="P249">
        <v>73.22</v>
      </c>
      <c r="Q249">
        <v>68.72</v>
      </c>
      <c r="R249">
        <v>63</v>
      </c>
      <c r="S249">
        <v>48.92</v>
      </c>
      <c r="T249">
        <v>35.6</v>
      </c>
      <c r="U249">
        <v>28.6</v>
      </c>
      <c r="W249" s="19">
        <v>247</v>
      </c>
    </row>
    <row r="250" spans="5:23" x14ac:dyDescent="0.3">
      <c r="E250" t="s">
        <v>32</v>
      </c>
      <c r="F250" t="s">
        <v>346</v>
      </c>
      <c r="G250" t="s">
        <v>364</v>
      </c>
      <c r="H250" t="s">
        <v>365</v>
      </c>
      <c r="I250" t="s">
        <v>1846</v>
      </c>
      <c r="J250">
        <v>8.8000000000000007</v>
      </c>
      <c r="K250">
        <v>24.98</v>
      </c>
      <c r="L250">
        <v>25.5</v>
      </c>
      <c r="M250">
        <v>44.78</v>
      </c>
      <c r="N250">
        <v>52.3</v>
      </c>
      <c r="O250">
        <v>60.44</v>
      </c>
      <c r="P250">
        <v>65.48</v>
      </c>
      <c r="Q250">
        <v>64.22</v>
      </c>
      <c r="R250">
        <v>59.9</v>
      </c>
      <c r="S250">
        <v>39.56</v>
      </c>
      <c r="T250">
        <v>32.200000000000003</v>
      </c>
      <c r="U250">
        <v>21.6</v>
      </c>
      <c r="W250" s="24">
        <v>248</v>
      </c>
    </row>
    <row r="251" spans="5:23" x14ac:dyDescent="0.3">
      <c r="E251" t="s">
        <v>32</v>
      </c>
      <c r="F251" t="s">
        <v>346</v>
      </c>
      <c r="G251" t="s">
        <v>366</v>
      </c>
      <c r="H251" t="s">
        <v>367</v>
      </c>
      <c r="I251" t="s">
        <v>1847</v>
      </c>
      <c r="J251">
        <v>33.4</v>
      </c>
      <c r="K251">
        <v>31.82</v>
      </c>
      <c r="L251">
        <v>43</v>
      </c>
      <c r="M251">
        <v>42.44</v>
      </c>
      <c r="N251">
        <v>59.9</v>
      </c>
      <c r="O251">
        <v>73.58</v>
      </c>
      <c r="P251">
        <v>72.14</v>
      </c>
      <c r="Q251">
        <v>72.680000000000007</v>
      </c>
      <c r="R251">
        <v>66.599999999999994</v>
      </c>
      <c r="S251">
        <v>50</v>
      </c>
      <c r="T251">
        <v>37.200000000000003</v>
      </c>
      <c r="U251">
        <v>34.5</v>
      </c>
      <c r="W251" s="19">
        <v>249</v>
      </c>
    </row>
    <row r="252" spans="5:23" x14ac:dyDescent="0.3">
      <c r="E252" t="s">
        <v>32</v>
      </c>
      <c r="F252" t="s">
        <v>346</v>
      </c>
      <c r="G252" t="s">
        <v>366</v>
      </c>
      <c r="H252" t="s">
        <v>367</v>
      </c>
      <c r="I252" t="s">
        <v>1848</v>
      </c>
      <c r="J252">
        <v>34</v>
      </c>
      <c r="K252">
        <v>29.66</v>
      </c>
      <c r="L252">
        <v>37.799999999999997</v>
      </c>
      <c r="M252">
        <v>47.12</v>
      </c>
      <c r="N252">
        <v>55.6</v>
      </c>
      <c r="O252">
        <v>65.84</v>
      </c>
      <c r="P252">
        <v>69.44</v>
      </c>
      <c r="Q252">
        <v>70.7</v>
      </c>
      <c r="R252">
        <v>62.6</v>
      </c>
      <c r="S252">
        <v>48.92</v>
      </c>
      <c r="T252">
        <v>36.700000000000003</v>
      </c>
      <c r="U252">
        <v>35.200000000000003</v>
      </c>
      <c r="W252" s="24">
        <v>250</v>
      </c>
    </row>
    <row r="253" spans="5:23" x14ac:dyDescent="0.3">
      <c r="E253" t="s">
        <v>32</v>
      </c>
      <c r="F253" t="s">
        <v>346</v>
      </c>
      <c r="G253" t="s">
        <v>368</v>
      </c>
      <c r="H253" t="s">
        <v>369</v>
      </c>
      <c r="I253" t="s">
        <v>1849</v>
      </c>
      <c r="J253">
        <v>23.7</v>
      </c>
      <c r="K253">
        <v>26.78</v>
      </c>
      <c r="L253">
        <v>37.200000000000003</v>
      </c>
      <c r="M253">
        <v>45.86</v>
      </c>
      <c r="N253">
        <v>51.6</v>
      </c>
      <c r="O253">
        <v>64.94</v>
      </c>
      <c r="P253">
        <v>69.98</v>
      </c>
      <c r="Q253">
        <v>68.540000000000006</v>
      </c>
      <c r="R253">
        <v>60.8</v>
      </c>
      <c r="S253">
        <v>49.28</v>
      </c>
      <c r="T253">
        <v>34.299999999999997</v>
      </c>
      <c r="U253">
        <v>24.6</v>
      </c>
      <c r="W253" s="19">
        <v>251</v>
      </c>
    </row>
    <row r="254" spans="5:23" x14ac:dyDescent="0.3">
      <c r="E254" t="s">
        <v>32</v>
      </c>
      <c r="F254" t="s">
        <v>346</v>
      </c>
      <c r="G254" t="s">
        <v>370</v>
      </c>
      <c r="H254" t="s">
        <v>371</v>
      </c>
      <c r="I254" t="s">
        <v>1850</v>
      </c>
      <c r="J254">
        <v>16.899999999999999</v>
      </c>
      <c r="K254">
        <v>25.34</v>
      </c>
      <c r="L254">
        <v>34.299999999999997</v>
      </c>
      <c r="M254">
        <v>44.24</v>
      </c>
      <c r="N254">
        <v>52.2</v>
      </c>
      <c r="O254">
        <v>62.42</v>
      </c>
      <c r="P254">
        <v>66.92</v>
      </c>
      <c r="Q254">
        <v>63.68</v>
      </c>
      <c r="R254">
        <v>54.9</v>
      </c>
      <c r="S254">
        <v>44.42</v>
      </c>
      <c r="T254">
        <v>32.700000000000003</v>
      </c>
      <c r="U254">
        <v>19.8</v>
      </c>
      <c r="W254" s="24">
        <v>252</v>
      </c>
    </row>
    <row r="255" spans="5:23" x14ac:dyDescent="0.3">
      <c r="E255" t="s">
        <v>32</v>
      </c>
      <c r="F255" t="s">
        <v>346</v>
      </c>
      <c r="G255" t="s">
        <v>372</v>
      </c>
      <c r="H255" t="s">
        <v>373</v>
      </c>
      <c r="I255" t="s">
        <v>1851</v>
      </c>
      <c r="J255">
        <v>23.9</v>
      </c>
      <c r="K255">
        <v>31.28</v>
      </c>
      <c r="L255">
        <v>38.5</v>
      </c>
      <c r="M255">
        <v>43.88</v>
      </c>
      <c r="N255">
        <v>57.2</v>
      </c>
      <c r="O255">
        <v>61.7</v>
      </c>
      <c r="P255">
        <v>72.680000000000007</v>
      </c>
      <c r="Q255">
        <v>69.260000000000005</v>
      </c>
      <c r="R255">
        <v>59.2</v>
      </c>
      <c r="S255">
        <v>43.34</v>
      </c>
      <c r="T255">
        <v>34</v>
      </c>
      <c r="U255">
        <v>27.5</v>
      </c>
      <c r="W255" s="19">
        <v>253</v>
      </c>
    </row>
    <row r="256" spans="5:23" x14ac:dyDescent="0.3">
      <c r="E256" t="s">
        <v>32</v>
      </c>
      <c r="F256" t="s">
        <v>346</v>
      </c>
      <c r="G256" t="s">
        <v>374</v>
      </c>
      <c r="H256" t="s">
        <v>375</v>
      </c>
      <c r="I256" t="s">
        <v>1852</v>
      </c>
      <c r="J256">
        <v>28.2</v>
      </c>
      <c r="K256">
        <v>34.159999999999997</v>
      </c>
      <c r="L256">
        <v>43.9</v>
      </c>
      <c r="M256">
        <v>53.24</v>
      </c>
      <c r="N256">
        <v>63.1</v>
      </c>
      <c r="O256">
        <v>74.48</v>
      </c>
      <c r="P256">
        <v>78.8</v>
      </c>
      <c r="Q256">
        <v>75.92</v>
      </c>
      <c r="R256">
        <v>67.8</v>
      </c>
      <c r="S256">
        <v>54.68</v>
      </c>
      <c r="T256">
        <v>39</v>
      </c>
      <c r="U256">
        <v>29.8</v>
      </c>
      <c r="W256" s="24">
        <v>254</v>
      </c>
    </row>
    <row r="257" spans="5:23" x14ac:dyDescent="0.3">
      <c r="E257" t="s">
        <v>32</v>
      </c>
      <c r="F257" t="s">
        <v>346</v>
      </c>
      <c r="G257" t="s">
        <v>376</v>
      </c>
      <c r="H257" t="s">
        <v>377</v>
      </c>
      <c r="I257" t="s">
        <v>1853</v>
      </c>
      <c r="J257">
        <v>27.1</v>
      </c>
      <c r="K257">
        <v>28.94</v>
      </c>
      <c r="L257">
        <v>37.799999999999997</v>
      </c>
      <c r="M257">
        <v>41</v>
      </c>
      <c r="N257">
        <v>57</v>
      </c>
      <c r="O257">
        <v>66.56</v>
      </c>
      <c r="P257">
        <v>67.28</v>
      </c>
      <c r="Q257">
        <v>69.260000000000005</v>
      </c>
      <c r="R257">
        <v>62.2</v>
      </c>
      <c r="S257">
        <v>46.04</v>
      </c>
      <c r="T257">
        <v>32.200000000000003</v>
      </c>
      <c r="U257">
        <v>28.8</v>
      </c>
      <c r="W257" s="19">
        <v>255</v>
      </c>
    </row>
    <row r="258" spans="5:23" x14ac:dyDescent="0.3">
      <c r="E258" t="s">
        <v>32</v>
      </c>
      <c r="F258" t="s">
        <v>346</v>
      </c>
      <c r="G258" t="s">
        <v>378</v>
      </c>
      <c r="H258" t="s">
        <v>379</v>
      </c>
      <c r="I258" t="s">
        <v>1854</v>
      </c>
      <c r="J258">
        <v>15.6</v>
      </c>
      <c r="K258">
        <v>21.92</v>
      </c>
      <c r="L258">
        <v>35.1</v>
      </c>
      <c r="M258">
        <v>39.56</v>
      </c>
      <c r="N258">
        <v>50</v>
      </c>
      <c r="O258">
        <v>59.18</v>
      </c>
      <c r="P258">
        <v>62.06</v>
      </c>
      <c r="Q258">
        <v>59.9</v>
      </c>
      <c r="R258">
        <v>50.4</v>
      </c>
      <c r="S258">
        <v>41.54</v>
      </c>
      <c r="T258">
        <v>27.5</v>
      </c>
      <c r="U258">
        <v>10.8</v>
      </c>
      <c r="W258" s="24">
        <v>256</v>
      </c>
    </row>
    <row r="259" spans="5:23" x14ac:dyDescent="0.3">
      <c r="E259" t="s">
        <v>32</v>
      </c>
      <c r="F259" t="s">
        <v>346</v>
      </c>
      <c r="G259" t="s">
        <v>380</v>
      </c>
      <c r="H259" t="s">
        <v>381</v>
      </c>
      <c r="I259" t="s">
        <v>1855</v>
      </c>
      <c r="J259">
        <v>21.6</v>
      </c>
      <c r="K259">
        <v>25.52</v>
      </c>
      <c r="L259">
        <v>29.5</v>
      </c>
      <c r="M259">
        <v>42.44</v>
      </c>
      <c r="N259">
        <v>51.1</v>
      </c>
      <c r="O259">
        <v>57.92</v>
      </c>
      <c r="P259">
        <v>69.260000000000005</v>
      </c>
      <c r="Q259">
        <v>65.12</v>
      </c>
      <c r="R259">
        <v>57.4</v>
      </c>
      <c r="S259">
        <v>41.72</v>
      </c>
      <c r="T259">
        <v>32.200000000000003</v>
      </c>
      <c r="U259">
        <v>21.2</v>
      </c>
      <c r="W259" s="19">
        <v>257</v>
      </c>
    </row>
    <row r="260" spans="5:23" x14ac:dyDescent="0.3">
      <c r="E260" t="s">
        <v>32</v>
      </c>
      <c r="F260" t="s">
        <v>346</v>
      </c>
      <c r="G260" t="s">
        <v>382</v>
      </c>
      <c r="H260" t="s">
        <v>383</v>
      </c>
      <c r="I260" t="s">
        <v>1856</v>
      </c>
      <c r="J260">
        <v>34</v>
      </c>
      <c r="K260">
        <v>34.159999999999997</v>
      </c>
      <c r="L260">
        <v>43.9</v>
      </c>
      <c r="M260">
        <v>52.34</v>
      </c>
      <c r="N260">
        <v>61.3</v>
      </c>
      <c r="O260">
        <v>73.400000000000006</v>
      </c>
      <c r="P260">
        <v>79.88</v>
      </c>
      <c r="Q260">
        <v>76.819999999999993</v>
      </c>
      <c r="R260">
        <v>65.3</v>
      </c>
      <c r="S260">
        <v>54.5</v>
      </c>
      <c r="T260">
        <v>44.4</v>
      </c>
      <c r="U260">
        <v>25.9</v>
      </c>
      <c r="W260" s="24">
        <v>258</v>
      </c>
    </row>
    <row r="261" spans="5:23" x14ac:dyDescent="0.3">
      <c r="E261" t="s">
        <v>32</v>
      </c>
      <c r="F261" t="s">
        <v>346</v>
      </c>
      <c r="G261" t="s">
        <v>384</v>
      </c>
      <c r="H261" t="s">
        <v>385</v>
      </c>
      <c r="I261" t="s">
        <v>1857</v>
      </c>
      <c r="J261">
        <v>30.7</v>
      </c>
      <c r="K261">
        <v>37.04</v>
      </c>
      <c r="L261">
        <v>38.1</v>
      </c>
      <c r="M261">
        <v>45.86</v>
      </c>
      <c r="N261">
        <v>62.4</v>
      </c>
      <c r="O261">
        <v>72.319999999999993</v>
      </c>
      <c r="P261">
        <v>77.900000000000006</v>
      </c>
      <c r="Q261">
        <v>76.459999999999994</v>
      </c>
      <c r="R261">
        <v>71.2</v>
      </c>
      <c r="S261">
        <v>47.84</v>
      </c>
      <c r="T261">
        <v>38.799999999999997</v>
      </c>
      <c r="U261">
        <v>31.6</v>
      </c>
      <c r="W261" s="19">
        <v>259</v>
      </c>
    </row>
    <row r="262" spans="5:23" x14ac:dyDescent="0.3">
      <c r="E262" t="s">
        <v>32</v>
      </c>
      <c r="F262" t="s">
        <v>346</v>
      </c>
      <c r="G262" t="s">
        <v>386</v>
      </c>
      <c r="H262" t="s">
        <v>387</v>
      </c>
      <c r="I262" t="s">
        <v>1858</v>
      </c>
      <c r="J262">
        <v>19.2</v>
      </c>
      <c r="K262">
        <v>19.22</v>
      </c>
      <c r="L262">
        <v>29.3</v>
      </c>
      <c r="M262">
        <v>38.299999999999997</v>
      </c>
      <c r="N262">
        <v>43</v>
      </c>
      <c r="O262">
        <v>51.98</v>
      </c>
      <c r="P262">
        <v>56.3</v>
      </c>
      <c r="Q262">
        <v>54.86</v>
      </c>
      <c r="R262">
        <v>48.7</v>
      </c>
      <c r="S262">
        <v>36.5</v>
      </c>
      <c r="T262">
        <v>25.7</v>
      </c>
      <c r="U262">
        <v>18.7</v>
      </c>
      <c r="W262" s="24">
        <v>260</v>
      </c>
    </row>
    <row r="263" spans="5:23" x14ac:dyDescent="0.3">
      <c r="E263" t="s">
        <v>32</v>
      </c>
      <c r="F263" t="s">
        <v>346</v>
      </c>
      <c r="G263" t="s">
        <v>388</v>
      </c>
      <c r="H263" t="s">
        <v>389</v>
      </c>
      <c r="I263" t="s">
        <v>389</v>
      </c>
      <c r="J263">
        <v>28</v>
      </c>
      <c r="K263">
        <v>35.96</v>
      </c>
      <c r="L263">
        <v>36.700000000000003</v>
      </c>
      <c r="M263">
        <v>42.08</v>
      </c>
      <c r="N263">
        <v>56.8</v>
      </c>
      <c r="O263">
        <v>65.3</v>
      </c>
      <c r="P263">
        <v>68.180000000000007</v>
      </c>
      <c r="Q263">
        <v>68.72</v>
      </c>
      <c r="R263">
        <v>61.7</v>
      </c>
      <c r="S263">
        <v>47.12</v>
      </c>
      <c r="T263">
        <v>33.6</v>
      </c>
      <c r="U263">
        <v>25.7</v>
      </c>
      <c r="W263" s="19">
        <v>261</v>
      </c>
    </row>
    <row r="264" spans="5:23" x14ac:dyDescent="0.3">
      <c r="E264" t="s">
        <v>32</v>
      </c>
      <c r="F264" t="s">
        <v>346</v>
      </c>
      <c r="G264" t="s">
        <v>390</v>
      </c>
      <c r="H264" t="s">
        <v>391</v>
      </c>
      <c r="I264" t="s">
        <v>1859</v>
      </c>
      <c r="J264">
        <v>25.5</v>
      </c>
      <c r="K264">
        <v>34.880000000000003</v>
      </c>
      <c r="L264">
        <v>38.799999999999997</v>
      </c>
      <c r="M264">
        <v>45.14</v>
      </c>
      <c r="N264">
        <v>60.3</v>
      </c>
      <c r="O264">
        <v>71.06</v>
      </c>
      <c r="P264">
        <v>71.599999999999994</v>
      </c>
      <c r="Q264">
        <v>71.599999999999994</v>
      </c>
      <c r="R264">
        <v>66</v>
      </c>
      <c r="S264">
        <v>51.08</v>
      </c>
      <c r="T264">
        <v>39.200000000000003</v>
      </c>
      <c r="U264">
        <v>27.7</v>
      </c>
      <c r="W264" s="24">
        <v>262</v>
      </c>
    </row>
    <row r="265" spans="5:23" x14ac:dyDescent="0.3">
      <c r="E265" t="s">
        <v>32</v>
      </c>
      <c r="F265" t="s">
        <v>346</v>
      </c>
      <c r="G265" t="s">
        <v>392</v>
      </c>
      <c r="H265" t="s">
        <v>393</v>
      </c>
      <c r="I265" t="s">
        <v>1860</v>
      </c>
      <c r="J265">
        <v>29.3</v>
      </c>
      <c r="K265">
        <v>33.08</v>
      </c>
      <c r="L265">
        <v>45.1</v>
      </c>
      <c r="M265">
        <v>54.68</v>
      </c>
      <c r="N265">
        <v>59.5</v>
      </c>
      <c r="O265">
        <v>71.959999999999994</v>
      </c>
      <c r="P265">
        <v>75.92</v>
      </c>
      <c r="Q265">
        <v>73.400000000000006</v>
      </c>
      <c r="R265">
        <v>68</v>
      </c>
      <c r="S265">
        <v>52.88</v>
      </c>
      <c r="T265">
        <v>39</v>
      </c>
      <c r="U265">
        <v>32.200000000000003</v>
      </c>
      <c r="W265" s="19">
        <v>263</v>
      </c>
    </row>
    <row r="266" spans="5:23" x14ac:dyDescent="0.3">
      <c r="E266" t="s">
        <v>32</v>
      </c>
      <c r="F266" t="s">
        <v>346</v>
      </c>
      <c r="G266" t="s">
        <v>394</v>
      </c>
      <c r="H266" t="s">
        <v>395</v>
      </c>
      <c r="I266" t="s">
        <v>1861</v>
      </c>
      <c r="J266">
        <v>22.8</v>
      </c>
      <c r="K266">
        <v>34.700000000000003</v>
      </c>
      <c r="L266">
        <v>43</v>
      </c>
      <c r="M266">
        <v>52.34</v>
      </c>
      <c r="N266">
        <v>58.6</v>
      </c>
      <c r="O266">
        <v>67.819999999999993</v>
      </c>
      <c r="P266">
        <v>72.5</v>
      </c>
      <c r="Q266">
        <v>71.959999999999994</v>
      </c>
      <c r="R266">
        <v>65.099999999999994</v>
      </c>
      <c r="S266">
        <v>49.46</v>
      </c>
      <c r="T266">
        <v>36.5</v>
      </c>
      <c r="U266">
        <v>25.7</v>
      </c>
      <c r="W266" s="24">
        <v>264</v>
      </c>
    </row>
    <row r="267" spans="5:23" x14ac:dyDescent="0.3">
      <c r="E267" t="s">
        <v>32</v>
      </c>
      <c r="F267" t="s">
        <v>346</v>
      </c>
      <c r="G267" t="s">
        <v>396</v>
      </c>
      <c r="H267" t="s">
        <v>397</v>
      </c>
      <c r="I267" t="s">
        <v>1862</v>
      </c>
      <c r="J267">
        <v>32.4</v>
      </c>
      <c r="K267">
        <v>36.14</v>
      </c>
      <c r="L267">
        <v>42.1</v>
      </c>
      <c r="M267">
        <v>47.3</v>
      </c>
      <c r="N267">
        <v>62.4</v>
      </c>
      <c r="O267">
        <v>67.64</v>
      </c>
      <c r="P267">
        <v>73.400000000000006</v>
      </c>
      <c r="Q267">
        <v>71.599999999999994</v>
      </c>
      <c r="R267">
        <v>64.900000000000006</v>
      </c>
      <c r="S267">
        <v>52.7</v>
      </c>
      <c r="T267">
        <v>43.2</v>
      </c>
      <c r="U267">
        <v>31.3</v>
      </c>
      <c r="W267" s="19">
        <v>265</v>
      </c>
    </row>
    <row r="268" spans="5:23" x14ac:dyDescent="0.3">
      <c r="E268" t="s">
        <v>32</v>
      </c>
      <c r="F268" t="s">
        <v>398</v>
      </c>
      <c r="G268" t="s">
        <v>399</v>
      </c>
      <c r="H268" t="s">
        <v>400</v>
      </c>
      <c r="I268" t="s">
        <v>1863</v>
      </c>
      <c r="J268">
        <v>26.8</v>
      </c>
      <c r="K268">
        <v>31.46</v>
      </c>
      <c r="L268">
        <v>38.1</v>
      </c>
      <c r="M268">
        <v>48.74</v>
      </c>
      <c r="N268">
        <v>57.9</v>
      </c>
      <c r="O268">
        <v>68.36</v>
      </c>
      <c r="P268">
        <v>73.22</v>
      </c>
      <c r="Q268">
        <v>72.680000000000007</v>
      </c>
      <c r="R268">
        <v>66.7</v>
      </c>
      <c r="S268">
        <v>55.4</v>
      </c>
      <c r="T268">
        <v>46.8</v>
      </c>
      <c r="U268">
        <v>36.299999999999997</v>
      </c>
      <c r="W268" s="24">
        <v>266</v>
      </c>
    </row>
    <row r="269" spans="5:23" x14ac:dyDescent="0.3">
      <c r="E269" t="s">
        <v>32</v>
      </c>
      <c r="F269" t="s">
        <v>398</v>
      </c>
      <c r="G269" t="s">
        <v>399</v>
      </c>
      <c r="H269" t="s">
        <v>401</v>
      </c>
      <c r="I269" t="s">
        <v>1864</v>
      </c>
      <c r="J269">
        <v>25.3</v>
      </c>
      <c r="K269">
        <v>23.18</v>
      </c>
      <c r="L269">
        <v>39.700000000000003</v>
      </c>
      <c r="M269">
        <v>50</v>
      </c>
      <c r="N269">
        <v>53.4</v>
      </c>
      <c r="O269">
        <v>68.36</v>
      </c>
      <c r="P269">
        <v>72.86</v>
      </c>
      <c r="Q269">
        <v>67.819999999999993</v>
      </c>
      <c r="R269">
        <v>60.4</v>
      </c>
      <c r="S269">
        <v>52.7</v>
      </c>
      <c r="T269">
        <v>45.7</v>
      </c>
      <c r="U269">
        <v>37.200000000000003</v>
      </c>
      <c r="W269" s="19">
        <v>267</v>
      </c>
    </row>
    <row r="270" spans="5:23" x14ac:dyDescent="0.3">
      <c r="E270" t="s">
        <v>32</v>
      </c>
      <c r="F270" t="s">
        <v>398</v>
      </c>
      <c r="G270" t="s">
        <v>402</v>
      </c>
      <c r="H270" t="s">
        <v>403</v>
      </c>
      <c r="I270" t="s">
        <v>1865</v>
      </c>
      <c r="J270">
        <v>28.4</v>
      </c>
      <c r="K270">
        <v>34.520000000000003</v>
      </c>
      <c r="L270">
        <v>40.6</v>
      </c>
      <c r="M270">
        <v>46.22</v>
      </c>
      <c r="N270">
        <v>56.8</v>
      </c>
      <c r="O270">
        <v>64.94</v>
      </c>
      <c r="P270">
        <v>66.56</v>
      </c>
      <c r="Q270">
        <v>70.52</v>
      </c>
      <c r="R270">
        <v>63.9</v>
      </c>
      <c r="S270">
        <v>54.68</v>
      </c>
      <c r="T270">
        <v>43.9</v>
      </c>
      <c r="U270">
        <v>37.6</v>
      </c>
      <c r="W270" s="24">
        <v>268</v>
      </c>
    </row>
    <row r="271" spans="5:23" x14ac:dyDescent="0.3">
      <c r="E271" t="s">
        <v>32</v>
      </c>
      <c r="F271" t="s">
        <v>398</v>
      </c>
      <c r="G271" t="s">
        <v>404</v>
      </c>
      <c r="H271" t="s">
        <v>405</v>
      </c>
      <c r="I271" t="s">
        <v>1866</v>
      </c>
      <c r="J271">
        <v>28</v>
      </c>
      <c r="K271">
        <v>29.12</v>
      </c>
      <c r="L271">
        <v>39.9</v>
      </c>
      <c r="M271">
        <v>50</v>
      </c>
      <c r="N271">
        <v>60.4</v>
      </c>
      <c r="O271">
        <v>67.28</v>
      </c>
      <c r="P271">
        <v>74.12</v>
      </c>
      <c r="Q271">
        <v>70.7</v>
      </c>
      <c r="R271">
        <v>63.1</v>
      </c>
      <c r="S271">
        <v>51.8</v>
      </c>
      <c r="T271">
        <v>43.5</v>
      </c>
      <c r="U271">
        <v>29.1</v>
      </c>
      <c r="W271" s="19">
        <v>269</v>
      </c>
    </row>
    <row r="272" spans="5:23" x14ac:dyDescent="0.3">
      <c r="E272" t="s">
        <v>32</v>
      </c>
      <c r="F272" t="s">
        <v>398</v>
      </c>
      <c r="G272" t="s">
        <v>404</v>
      </c>
      <c r="H272" t="s">
        <v>405</v>
      </c>
      <c r="I272" t="s">
        <v>1867</v>
      </c>
      <c r="J272">
        <v>25.9</v>
      </c>
      <c r="K272">
        <v>30.2</v>
      </c>
      <c r="L272">
        <v>40.799999999999997</v>
      </c>
      <c r="M272">
        <v>50.72</v>
      </c>
      <c r="N272">
        <v>60.1</v>
      </c>
      <c r="O272">
        <v>68.72</v>
      </c>
      <c r="P272">
        <v>70.34</v>
      </c>
      <c r="Q272">
        <v>69.62</v>
      </c>
      <c r="R272">
        <v>64.400000000000006</v>
      </c>
      <c r="S272">
        <v>52.7</v>
      </c>
      <c r="T272">
        <v>47.5</v>
      </c>
      <c r="U272">
        <v>37.4</v>
      </c>
      <c r="W272" s="24">
        <v>270</v>
      </c>
    </row>
    <row r="273" spans="5:23" x14ac:dyDescent="0.3">
      <c r="E273" t="s">
        <v>32</v>
      </c>
      <c r="F273" t="s">
        <v>398</v>
      </c>
      <c r="G273" t="s">
        <v>406</v>
      </c>
      <c r="H273" t="s">
        <v>407</v>
      </c>
      <c r="I273" t="s">
        <v>1868</v>
      </c>
      <c r="J273">
        <v>28.4</v>
      </c>
      <c r="K273">
        <v>38.299999999999997</v>
      </c>
      <c r="L273">
        <v>37.9</v>
      </c>
      <c r="M273">
        <v>49.1</v>
      </c>
      <c r="N273">
        <v>56.3</v>
      </c>
      <c r="O273">
        <v>66.56</v>
      </c>
      <c r="P273">
        <v>71.239999999999995</v>
      </c>
      <c r="Q273">
        <v>73.040000000000006</v>
      </c>
      <c r="R273">
        <v>66.2</v>
      </c>
      <c r="S273">
        <v>52.7</v>
      </c>
      <c r="T273">
        <v>48.7</v>
      </c>
      <c r="U273">
        <v>33.1</v>
      </c>
      <c r="W273" s="19">
        <v>271</v>
      </c>
    </row>
    <row r="274" spans="5:23" x14ac:dyDescent="0.3">
      <c r="E274" t="s">
        <v>32</v>
      </c>
      <c r="F274" t="s">
        <v>398</v>
      </c>
      <c r="G274" t="s">
        <v>406</v>
      </c>
      <c r="H274" t="s">
        <v>408</v>
      </c>
      <c r="I274" t="s">
        <v>1869</v>
      </c>
      <c r="J274">
        <v>24.6</v>
      </c>
      <c r="K274">
        <v>30.92</v>
      </c>
      <c r="L274">
        <v>32.4</v>
      </c>
      <c r="M274">
        <v>45.5</v>
      </c>
      <c r="N274">
        <v>55.9</v>
      </c>
      <c r="O274">
        <v>64.040000000000006</v>
      </c>
      <c r="P274">
        <v>72.319999999999993</v>
      </c>
      <c r="Q274">
        <v>70.16</v>
      </c>
      <c r="R274">
        <v>62.6</v>
      </c>
      <c r="S274">
        <v>51.44</v>
      </c>
      <c r="T274">
        <v>45</v>
      </c>
      <c r="U274">
        <v>32.4</v>
      </c>
      <c r="W274" s="24">
        <v>272</v>
      </c>
    </row>
    <row r="275" spans="5:23" x14ac:dyDescent="0.3">
      <c r="E275" t="s">
        <v>32</v>
      </c>
      <c r="F275" t="s">
        <v>409</v>
      </c>
      <c r="G275" t="s">
        <v>410</v>
      </c>
      <c r="H275" t="s">
        <v>411</v>
      </c>
      <c r="I275" t="s">
        <v>1870</v>
      </c>
      <c r="J275">
        <v>33.4</v>
      </c>
      <c r="K275">
        <v>35.24</v>
      </c>
      <c r="L275">
        <v>39.4</v>
      </c>
      <c r="M275">
        <v>52.52</v>
      </c>
      <c r="N275">
        <v>60.4</v>
      </c>
      <c r="O275">
        <v>73.040000000000006</v>
      </c>
      <c r="P275">
        <v>76.819999999999993</v>
      </c>
      <c r="Q275">
        <v>71.959999999999994</v>
      </c>
      <c r="R275">
        <v>66.7</v>
      </c>
      <c r="S275">
        <v>57.74</v>
      </c>
      <c r="T275">
        <v>41.7</v>
      </c>
      <c r="U275">
        <v>39</v>
      </c>
      <c r="W275" s="19">
        <v>273</v>
      </c>
    </row>
    <row r="276" spans="5:23" x14ac:dyDescent="0.3">
      <c r="E276" t="s">
        <v>32</v>
      </c>
      <c r="F276" t="s">
        <v>409</v>
      </c>
      <c r="G276" t="s">
        <v>412</v>
      </c>
      <c r="H276" t="s">
        <v>413</v>
      </c>
      <c r="I276" t="s">
        <v>1871</v>
      </c>
      <c r="J276">
        <v>28</v>
      </c>
      <c r="K276">
        <v>36.14</v>
      </c>
      <c r="L276">
        <v>44.8</v>
      </c>
      <c r="M276">
        <v>53.42</v>
      </c>
      <c r="N276">
        <v>63.3</v>
      </c>
      <c r="O276">
        <v>72.5</v>
      </c>
      <c r="P276">
        <v>76.28</v>
      </c>
      <c r="Q276">
        <v>74.84</v>
      </c>
      <c r="R276">
        <v>65.8</v>
      </c>
      <c r="S276">
        <v>54.5</v>
      </c>
      <c r="T276">
        <v>45.3</v>
      </c>
      <c r="U276">
        <v>33.299999999999997</v>
      </c>
      <c r="W276" s="24">
        <v>274</v>
      </c>
    </row>
    <row r="277" spans="5:23" x14ac:dyDescent="0.3">
      <c r="E277" t="s">
        <v>32</v>
      </c>
      <c r="F277" t="s">
        <v>414</v>
      </c>
      <c r="G277" t="s">
        <v>415</v>
      </c>
      <c r="H277" t="s">
        <v>416</v>
      </c>
      <c r="I277" t="s">
        <v>1872</v>
      </c>
      <c r="J277">
        <v>51.1</v>
      </c>
      <c r="K277">
        <v>55.4</v>
      </c>
      <c r="L277">
        <v>55.6</v>
      </c>
      <c r="M277">
        <v>64.760000000000005</v>
      </c>
      <c r="N277">
        <v>72.3</v>
      </c>
      <c r="O277">
        <v>76.64</v>
      </c>
      <c r="P277">
        <v>80.06</v>
      </c>
      <c r="Q277">
        <v>78.8</v>
      </c>
      <c r="R277">
        <v>76.599999999999994</v>
      </c>
      <c r="S277">
        <v>70.34</v>
      </c>
      <c r="T277">
        <v>61.2</v>
      </c>
      <c r="U277">
        <v>52.9</v>
      </c>
      <c r="W277" s="19">
        <v>275</v>
      </c>
    </row>
    <row r="278" spans="5:23" x14ac:dyDescent="0.3">
      <c r="E278" t="s">
        <v>32</v>
      </c>
      <c r="F278" t="s">
        <v>414</v>
      </c>
      <c r="G278" t="s">
        <v>417</v>
      </c>
      <c r="H278" t="s">
        <v>418</v>
      </c>
      <c r="I278" t="s">
        <v>1873</v>
      </c>
      <c r="J278">
        <v>56.3</v>
      </c>
      <c r="K278">
        <v>60.44</v>
      </c>
      <c r="L278">
        <v>65.7</v>
      </c>
      <c r="M278">
        <v>69.44</v>
      </c>
      <c r="N278">
        <v>74.8</v>
      </c>
      <c r="O278">
        <v>79.34</v>
      </c>
      <c r="P278">
        <v>79.88</v>
      </c>
      <c r="Q278">
        <v>80.42</v>
      </c>
      <c r="R278">
        <v>78.400000000000006</v>
      </c>
      <c r="S278">
        <v>72.14</v>
      </c>
      <c r="T278">
        <v>66.599999999999994</v>
      </c>
      <c r="U278">
        <v>59.5</v>
      </c>
      <c r="W278" s="24">
        <v>276</v>
      </c>
    </row>
    <row r="279" spans="5:23" x14ac:dyDescent="0.3">
      <c r="E279" t="s">
        <v>32</v>
      </c>
      <c r="F279" t="s">
        <v>414</v>
      </c>
      <c r="G279" t="s">
        <v>419</v>
      </c>
      <c r="H279" t="s">
        <v>420</v>
      </c>
      <c r="I279" t="s">
        <v>420</v>
      </c>
      <c r="J279">
        <v>66.7</v>
      </c>
      <c r="K279">
        <v>66.739999999999995</v>
      </c>
      <c r="L279">
        <v>73.8</v>
      </c>
      <c r="M279">
        <v>73.760000000000005</v>
      </c>
      <c r="N279">
        <v>79.7</v>
      </c>
      <c r="O279">
        <v>80.06</v>
      </c>
      <c r="P279">
        <v>84.02</v>
      </c>
      <c r="Q279">
        <v>79.88</v>
      </c>
      <c r="R279">
        <v>80.400000000000006</v>
      </c>
      <c r="S279">
        <v>77.36</v>
      </c>
      <c r="T279">
        <v>73.8</v>
      </c>
      <c r="U279">
        <v>67.3</v>
      </c>
      <c r="W279" s="19">
        <v>277</v>
      </c>
    </row>
    <row r="280" spans="5:23" x14ac:dyDescent="0.3">
      <c r="E280" t="s">
        <v>32</v>
      </c>
      <c r="F280" t="s">
        <v>414</v>
      </c>
      <c r="G280" t="s">
        <v>419</v>
      </c>
      <c r="H280" t="s">
        <v>420</v>
      </c>
      <c r="I280" t="s">
        <v>1874</v>
      </c>
      <c r="J280">
        <v>68.900000000000006</v>
      </c>
      <c r="K280">
        <v>69.260000000000005</v>
      </c>
      <c r="L280">
        <v>71.599999999999994</v>
      </c>
      <c r="M280">
        <v>77.540000000000006</v>
      </c>
      <c r="N280">
        <v>79.5</v>
      </c>
      <c r="O280">
        <v>82.58</v>
      </c>
      <c r="P280">
        <v>84.74</v>
      </c>
      <c r="Q280">
        <v>82.76</v>
      </c>
      <c r="R280">
        <v>80.599999999999994</v>
      </c>
      <c r="S280">
        <v>79.16</v>
      </c>
      <c r="T280">
        <v>74.099999999999994</v>
      </c>
      <c r="U280">
        <v>67.8</v>
      </c>
      <c r="W280" s="24">
        <v>278</v>
      </c>
    </row>
    <row r="281" spans="5:23" x14ac:dyDescent="0.3">
      <c r="E281" t="s">
        <v>32</v>
      </c>
      <c r="F281" t="s">
        <v>414</v>
      </c>
      <c r="G281" t="s">
        <v>144</v>
      </c>
      <c r="H281" t="s">
        <v>421</v>
      </c>
      <c r="I281" t="s">
        <v>1875</v>
      </c>
      <c r="J281">
        <v>65.7</v>
      </c>
      <c r="K281">
        <v>66.02</v>
      </c>
      <c r="L281">
        <v>70.3</v>
      </c>
      <c r="M281">
        <v>73.040000000000006</v>
      </c>
      <c r="N281">
        <v>79.7</v>
      </c>
      <c r="O281">
        <v>81.680000000000007</v>
      </c>
      <c r="P281">
        <v>81.14</v>
      </c>
      <c r="Q281">
        <v>81.5</v>
      </c>
      <c r="R281">
        <v>79.7</v>
      </c>
      <c r="S281">
        <v>77.72</v>
      </c>
      <c r="T281">
        <v>74.3</v>
      </c>
      <c r="U281">
        <v>66.7</v>
      </c>
      <c r="W281" s="19">
        <v>279</v>
      </c>
    </row>
    <row r="282" spans="5:23" x14ac:dyDescent="0.3">
      <c r="E282" t="s">
        <v>32</v>
      </c>
      <c r="F282" t="s">
        <v>414</v>
      </c>
      <c r="G282" t="s">
        <v>422</v>
      </c>
      <c r="H282" t="s">
        <v>423</v>
      </c>
      <c r="I282" t="s">
        <v>1876</v>
      </c>
      <c r="J282">
        <v>52.5</v>
      </c>
      <c r="K282">
        <v>58.64</v>
      </c>
      <c r="L282">
        <v>63.1</v>
      </c>
      <c r="M282">
        <v>68.36</v>
      </c>
      <c r="N282">
        <v>76.099999999999994</v>
      </c>
      <c r="O282">
        <v>77.36</v>
      </c>
      <c r="P282">
        <v>79.7</v>
      </c>
      <c r="Q282">
        <v>80.599999999999994</v>
      </c>
      <c r="R282">
        <v>76.5</v>
      </c>
      <c r="S282">
        <v>70.34</v>
      </c>
      <c r="T282">
        <v>60.1</v>
      </c>
      <c r="U282">
        <v>53.6</v>
      </c>
      <c r="W282" s="24">
        <v>280</v>
      </c>
    </row>
    <row r="283" spans="5:23" x14ac:dyDescent="0.3">
      <c r="E283" t="s">
        <v>32</v>
      </c>
      <c r="F283" t="s">
        <v>414</v>
      </c>
      <c r="G283" t="s">
        <v>424</v>
      </c>
      <c r="H283" t="s">
        <v>425</v>
      </c>
      <c r="I283" t="s">
        <v>1877</v>
      </c>
      <c r="J283">
        <v>60.8</v>
      </c>
      <c r="K283">
        <v>64.58</v>
      </c>
      <c r="L283">
        <v>73.900000000000006</v>
      </c>
      <c r="M283">
        <v>71.78</v>
      </c>
      <c r="N283">
        <v>80.8</v>
      </c>
      <c r="O283">
        <v>81.319999999999993</v>
      </c>
      <c r="P283">
        <v>83.48</v>
      </c>
      <c r="Q283">
        <v>82.22</v>
      </c>
      <c r="R283">
        <v>81.3</v>
      </c>
      <c r="S283">
        <v>78.8</v>
      </c>
      <c r="T283">
        <v>72.900000000000006</v>
      </c>
      <c r="U283">
        <v>68.400000000000006</v>
      </c>
      <c r="W283" s="19">
        <v>281</v>
      </c>
    </row>
    <row r="284" spans="5:23" x14ac:dyDescent="0.3">
      <c r="E284" t="s">
        <v>32</v>
      </c>
      <c r="F284" t="s">
        <v>414</v>
      </c>
      <c r="G284" t="s">
        <v>426</v>
      </c>
      <c r="H284" t="s">
        <v>427</v>
      </c>
      <c r="I284" t="s">
        <v>1878</v>
      </c>
      <c r="J284">
        <v>51.1</v>
      </c>
      <c r="K284">
        <v>56.12</v>
      </c>
      <c r="L284">
        <v>62.6</v>
      </c>
      <c r="M284">
        <v>67.819999999999993</v>
      </c>
      <c r="N284">
        <v>73.2</v>
      </c>
      <c r="O284">
        <v>78.62</v>
      </c>
      <c r="P284">
        <v>80.78</v>
      </c>
      <c r="Q284">
        <v>79.34</v>
      </c>
      <c r="R284">
        <v>77.5</v>
      </c>
      <c r="S284">
        <v>67.099999999999994</v>
      </c>
      <c r="T284">
        <v>63.7</v>
      </c>
      <c r="U284">
        <v>55.2</v>
      </c>
      <c r="W284" s="24">
        <v>282</v>
      </c>
    </row>
    <row r="285" spans="5:23" x14ac:dyDescent="0.3">
      <c r="E285" t="s">
        <v>32</v>
      </c>
      <c r="F285" t="s">
        <v>414</v>
      </c>
      <c r="G285" t="s">
        <v>426</v>
      </c>
      <c r="H285" t="s">
        <v>427</v>
      </c>
      <c r="I285" t="s">
        <v>1879</v>
      </c>
      <c r="J285">
        <v>56.8</v>
      </c>
      <c r="K285">
        <v>58.1</v>
      </c>
      <c r="L285">
        <v>66.599999999999994</v>
      </c>
      <c r="M285">
        <v>71.42</v>
      </c>
      <c r="N285">
        <v>75.7</v>
      </c>
      <c r="O285">
        <v>81.14</v>
      </c>
      <c r="P285">
        <v>81.5</v>
      </c>
      <c r="Q285">
        <v>80.599999999999994</v>
      </c>
      <c r="R285">
        <v>76.599999999999994</v>
      </c>
      <c r="S285">
        <v>70.34</v>
      </c>
      <c r="T285">
        <v>61.7</v>
      </c>
      <c r="U285">
        <v>55.6</v>
      </c>
      <c r="W285" s="19">
        <v>283</v>
      </c>
    </row>
    <row r="286" spans="5:23" x14ac:dyDescent="0.3">
      <c r="E286" t="s">
        <v>32</v>
      </c>
      <c r="F286" t="s">
        <v>414</v>
      </c>
      <c r="G286" t="s">
        <v>426</v>
      </c>
      <c r="H286" t="s">
        <v>427</v>
      </c>
      <c r="I286" t="s">
        <v>1880</v>
      </c>
      <c r="J286">
        <v>56.5</v>
      </c>
      <c r="K286">
        <v>58.82</v>
      </c>
      <c r="L286">
        <v>62.6</v>
      </c>
      <c r="M286">
        <v>66.2</v>
      </c>
      <c r="N286">
        <v>76.3</v>
      </c>
      <c r="O286">
        <v>78.62</v>
      </c>
      <c r="P286">
        <v>82.4</v>
      </c>
      <c r="Q286">
        <v>78.08</v>
      </c>
      <c r="R286">
        <v>74.8</v>
      </c>
      <c r="S286">
        <v>69.98</v>
      </c>
      <c r="T286">
        <v>65.8</v>
      </c>
      <c r="U286">
        <v>56.3</v>
      </c>
      <c r="W286" s="24">
        <v>284</v>
      </c>
    </row>
    <row r="287" spans="5:23" x14ac:dyDescent="0.3">
      <c r="E287" t="s">
        <v>32</v>
      </c>
      <c r="F287" t="s">
        <v>414</v>
      </c>
      <c r="G287" t="s">
        <v>428</v>
      </c>
      <c r="H287" t="s">
        <v>429</v>
      </c>
      <c r="I287" t="s">
        <v>1881</v>
      </c>
      <c r="J287">
        <v>67.5</v>
      </c>
      <c r="K287">
        <v>71.42</v>
      </c>
      <c r="L287">
        <v>74.3</v>
      </c>
      <c r="M287">
        <v>76.819999999999993</v>
      </c>
      <c r="N287">
        <v>80.2</v>
      </c>
      <c r="O287">
        <v>83.3</v>
      </c>
      <c r="P287">
        <v>84.92</v>
      </c>
      <c r="Q287">
        <v>84.74</v>
      </c>
      <c r="R287">
        <v>83.5</v>
      </c>
      <c r="S287">
        <v>80.42</v>
      </c>
      <c r="T287">
        <v>77.2</v>
      </c>
      <c r="U287">
        <v>71.400000000000006</v>
      </c>
      <c r="W287" s="19">
        <v>285</v>
      </c>
    </row>
    <row r="288" spans="5:23" x14ac:dyDescent="0.3">
      <c r="E288" t="s">
        <v>32</v>
      </c>
      <c r="F288" t="s">
        <v>414</v>
      </c>
      <c r="G288" t="s">
        <v>428</v>
      </c>
      <c r="H288" t="s">
        <v>429</v>
      </c>
      <c r="I288" t="s">
        <v>1882</v>
      </c>
      <c r="J288">
        <v>67.599999999999994</v>
      </c>
      <c r="K288">
        <v>70.52</v>
      </c>
      <c r="L288">
        <v>73.900000000000006</v>
      </c>
      <c r="M288">
        <v>76.099999999999994</v>
      </c>
      <c r="N288">
        <v>82</v>
      </c>
      <c r="O288">
        <v>83.3</v>
      </c>
      <c r="P288">
        <v>83.84</v>
      </c>
      <c r="Q288">
        <v>84.56</v>
      </c>
      <c r="R288">
        <v>83.1</v>
      </c>
      <c r="S288">
        <v>81.14</v>
      </c>
      <c r="T288">
        <v>75.2</v>
      </c>
      <c r="U288">
        <v>70.3</v>
      </c>
      <c r="W288" s="24">
        <v>286</v>
      </c>
    </row>
    <row r="289" spans="5:23" x14ac:dyDescent="0.3">
      <c r="E289" t="s">
        <v>32</v>
      </c>
      <c r="F289" t="s">
        <v>414</v>
      </c>
      <c r="G289" t="s">
        <v>430</v>
      </c>
      <c r="H289" t="s">
        <v>431</v>
      </c>
      <c r="I289" t="s">
        <v>1883</v>
      </c>
      <c r="J289">
        <v>56.5</v>
      </c>
      <c r="K289">
        <v>59.9</v>
      </c>
      <c r="L289">
        <v>62.8</v>
      </c>
      <c r="M289">
        <v>70.16</v>
      </c>
      <c r="N289">
        <v>80.400000000000006</v>
      </c>
      <c r="O289">
        <v>81.680000000000007</v>
      </c>
      <c r="P289">
        <v>82.22</v>
      </c>
      <c r="Q289">
        <v>81.319999999999993</v>
      </c>
      <c r="R289">
        <v>79.2</v>
      </c>
      <c r="S289">
        <v>75.56</v>
      </c>
      <c r="T289">
        <v>66</v>
      </c>
      <c r="U289">
        <v>60.3</v>
      </c>
      <c r="W289" s="19">
        <v>287</v>
      </c>
    </row>
    <row r="290" spans="5:23" x14ac:dyDescent="0.3">
      <c r="E290" t="s">
        <v>32</v>
      </c>
      <c r="F290" t="s">
        <v>414</v>
      </c>
      <c r="G290" t="s">
        <v>428</v>
      </c>
      <c r="H290" t="s">
        <v>432</v>
      </c>
      <c r="I290" t="s">
        <v>1884</v>
      </c>
      <c r="J290">
        <v>71.2</v>
      </c>
      <c r="K290">
        <v>66.56</v>
      </c>
      <c r="L290">
        <v>78.599999999999994</v>
      </c>
      <c r="M290">
        <v>78.62</v>
      </c>
      <c r="N290">
        <v>81</v>
      </c>
      <c r="O290">
        <v>83.12</v>
      </c>
      <c r="P290">
        <v>85.46</v>
      </c>
      <c r="Q290">
        <v>87.98</v>
      </c>
      <c r="R290">
        <v>83.1</v>
      </c>
      <c r="S290">
        <v>81.680000000000007</v>
      </c>
      <c r="T290">
        <v>77.5</v>
      </c>
      <c r="U290">
        <v>70</v>
      </c>
      <c r="W290" s="24">
        <v>288</v>
      </c>
    </row>
    <row r="291" spans="5:23" x14ac:dyDescent="0.3">
      <c r="E291" t="s">
        <v>32</v>
      </c>
      <c r="F291" t="s">
        <v>414</v>
      </c>
      <c r="G291" t="s">
        <v>426</v>
      </c>
      <c r="H291" t="s">
        <v>427</v>
      </c>
      <c r="I291" t="s">
        <v>1885</v>
      </c>
      <c r="J291">
        <v>55</v>
      </c>
      <c r="K291">
        <v>57.2</v>
      </c>
      <c r="L291">
        <v>64</v>
      </c>
      <c r="M291">
        <v>68.180000000000007</v>
      </c>
      <c r="N291">
        <v>77</v>
      </c>
      <c r="O291">
        <v>78.62</v>
      </c>
      <c r="P291">
        <v>80.959999999999994</v>
      </c>
      <c r="Q291">
        <v>80.42</v>
      </c>
      <c r="R291">
        <v>79.3</v>
      </c>
      <c r="S291">
        <v>71.239999999999995</v>
      </c>
      <c r="T291">
        <v>65.8</v>
      </c>
      <c r="U291">
        <v>55</v>
      </c>
      <c r="W291" s="19">
        <v>289</v>
      </c>
    </row>
    <row r="292" spans="5:23" x14ac:dyDescent="0.3">
      <c r="E292" t="s">
        <v>32</v>
      </c>
      <c r="F292" t="s">
        <v>414</v>
      </c>
      <c r="G292" t="s">
        <v>433</v>
      </c>
      <c r="H292" t="s">
        <v>434</v>
      </c>
      <c r="I292" t="s">
        <v>1886</v>
      </c>
      <c r="J292">
        <v>65.7</v>
      </c>
      <c r="K292">
        <v>63.32</v>
      </c>
      <c r="L292">
        <v>69.099999999999994</v>
      </c>
      <c r="M292">
        <v>73.58</v>
      </c>
      <c r="N292">
        <v>76.5</v>
      </c>
      <c r="O292">
        <v>78.08</v>
      </c>
      <c r="P292">
        <v>80.06</v>
      </c>
      <c r="Q292">
        <v>80.42</v>
      </c>
      <c r="R292">
        <v>80.099999999999994</v>
      </c>
      <c r="S292">
        <v>74.84</v>
      </c>
      <c r="T292">
        <v>67.3</v>
      </c>
      <c r="U292">
        <v>63.5</v>
      </c>
      <c r="W292" s="24">
        <v>290</v>
      </c>
    </row>
    <row r="293" spans="5:23" x14ac:dyDescent="0.3">
      <c r="E293" t="s">
        <v>32</v>
      </c>
      <c r="F293" t="s">
        <v>414</v>
      </c>
      <c r="G293" t="s">
        <v>424</v>
      </c>
      <c r="H293" t="s">
        <v>435</v>
      </c>
      <c r="I293" t="s">
        <v>1887</v>
      </c>
      <c r="J293">
        <v>66.900000000000006</v>
      </c>
      <c r="K293">
        <v>69.62</v>
      </c>
      <c r="L293">
        <v>70.900000000000006</v>
      </c>
      <c r="M293">
        <v>75.38</v>
      </c>
      <c r="N293">
        <v>79.5</v>
      </c>
      <c r="O293">
        <v>81.86</v>
      </c>
      <c r="P293">
        <v>82.58</v>
      </c>
      <c r="Q293">
        <v>82.4</v>
      </c>
      <c r="R293">
        <v>81.5</v>
      </c>
      <c r="S293">
        <v>79.34</v>
      </c>
      <c r="T293">
        <v>74.5</v>
      </c>
      <c r="U293">
        <v>68.5</v>
      </c>
      <c r="W293" s="19">
        <v>291</v>
      </c>
    </row>
    <row r="294" spans="5:23" x14ac:dyDescent="0.3">
      <c r="E294" t="s">
        <v>32</v>
      </c>
      <c r="F294" t="s">
        <v>414</v>
      </c>
      <c r="G294" t="s">
        <v>424</v>
      </c>
      <c r="H294" t="s">
        <v>435</v>
      </c>
      <c r="I294" t="s">
        <v>1888</v>
      </c>
      <c r="J294">
        <v>65.5</v>
      </c>
      <c r="K294">
        <v>68.180000000000007</v>
      </c>
      <c r="L294">
        <v>68.2</v>
      </c>
      <c r="M294">
        <v>74.66</v>
      </c>
      <c r="N294">
        <v>77.7</v>
      </c>
      <c r="O294">
        <v>78.44</v>
      </c>
      <c r="P294">
        <v>80.78</v>
      </c>
      <c r="Q294">
        <v>80.959999999999994</v>
      </c>
      <c r="R294">
        <v>78.599999999999994</v>
      </c>
      <c r="S294">
        <v>75.38</v>
      </c>
      <c r="T294">
        <v>71.400000000000006</v>
      </c>
      <c r="U294">
        <v>64.8</v>
      </c>
      <c r="W294" s="24">
        <v>292</v>
      </c>
    </row>
    <row r="295" spans="5:23" x14ac:dyDescent="0.3">
      <c r="E295" t="s">
        <v>32</v>
      </c>
      <c r="F295" t="s">
        <v>414</v>
      </c>
      <c r="G295" t="s">
        <v>424</v>
      </c>
      <c r="H295" t="s">
        <v>435</v>
      </c>
      <c r="I295" t="s">
        <v>1889</v>
      </c>
      <c r="J295">
        <v>66.900000000000006</v>
      </c>
      <c r="K295">
        <v>68</v>
      </c>
      <c r="L295">
        <v>70.3</v>
      </c>
      <c r="M295">
        <v>70.34</v>
      </c>
      <c r="N295">
        <v>79</v>
      </c>
      <c r="O295">
        <v>79.7</v>
      </c>
      <c r="P295">
        <v>83.48</v>
      </c>
      <c r="Q295">
        <v>83.84</v>
      </c>
      <c r="R295">
        <v>82.4</v>
      </c>
      <c r="S295">
        <v>78.260000000000005</v>
      </c>
      <c r="T295">
        <v>72.099999999999994</v>
      </c>
      <c r="U295">
        <v>67.599999999999994</v>
      </c>
      <c r="W295" s="19">
        <v>293</v>
      </c>
    </row>
    <row r="296" spans="5:23" x14ac:dyDescent="0.3">
      <c r="E296" t="s">
        <v>32</v>
      </c>
      <c r="F296" t="s">
        <v>414</v>
      </c>
      <c r="G296" t="s">
        <v>436</v>
      </c>
      <c r="H296" t="s">
        <v>437</v>
      </c>
      <c r="I296" t="s">
        <v>1890</v>
      </c>
      <c r="J296">
        <v>64.2</v>
      </c>
      <c r="K296">
        <v>64.94</v>
      </c>
      <c r="L296">
        <v>70</v>
      </c>
      <c r="M296">
        <v>71.599999999999994</v>
      </c>
      <c r="N296">
        <v>77.900000000000006</v>
      </c>
      <c r="O296">
        <v>79.88</v>
      </c>
      <c r="P296">
        <v>81.5</v>
      </c>
      <c r="Q296">
        <v>81.5</v>
      </c>
      <c r="R296">
        <v>77.900000000000006</v>
      </c>
      <c r="S296">
        <v>75.2</v>
      </c>
      <c r="T296">
        <v>69.8</v>
      </c>
      <c r="U296">
        <v>63.3</v>
      </c>
      <c r="W296" s="24">
        <v>294</v>
      </c>
    </row>
    <row r="297" spans="5:23" x14ac:dyDescent="0.3">
      <c r="E297" t="s">
        <v>32</v>
      </c>
      <c r="F297" t="s">
        <v>414</v>
      </c>
      <c r="G297" t="s">
        <v>277</v>
      </c>
      <c r="H297" t="s">
        <v>438</v>
      </c>
      <c r="I297" t="s">
        <v>1891</v>
      </c>
      <c r="J297">
        <v>53.2</v>
      </c>
      <c r="K297">
        <v>60.08</v>
      </c>
      <c r="L297">
        <v>65.5</v>
      </c>
      <c r="M297">
        <v>69.62</v>
      </c>
      <c r="N297">
        <v>75.400000000000006</v>
      </c>
      <c r="O297">
        <v>78.8</v>
      </c>
      <c r="P297">
        <v>82.4</v>
      </c>
      <c r="Q297">
        <v>79.16</v>
      </c>
      <c r="R297">
        <v>79.5</v>
      </c>
      <c r="S297">
        <v>73.040000000000006</v>
      </c>
      <c r="T297">
        <v>70.900000000000006</v>
      </c>
      <c r="U297">
        <v>64</v>
      </c>
      <c r="W297" s="19">
        <v>295</v>
      </c>
    </row>
    <row r="298" spans="5:23" x14ac:dyDescent="0.3">
      <c r="E298" t="s">
        <v>32</v>
      </c>
      <c r="F298" t="s">
        <v>414</v>
      </c>
      <c r="G298" t="s">
        <v>173</v>
      </c>
      <c r="H298" t="s">
        <v>439</v>
      </c>
      <c r="I298" t="s">
        <v>1892</v>
      </c>
      <c r="J298">
        <v>58.3</v>
      </c>
      <c r="K298">
        <v>57.74</v>
      </c>
      <c r="L298">
        <v>67.5</v>
      </c>
      <c r="M298">
        <v>68.900000000000006</v>
      </c>
      <c r="N298">
        <v>73.599999999999994</v>
      </c>
      <c r="O298">
        <v>79.16</v>
      </c>
      <c r="P298">
        <v>79.7</v>
      </c>
      <c r="Q298">
        <v>78.98</v>
      </c>
      <c r="R298">
        <v>77.5</v>
      </c>
      <c r="S298">
        <v>71.06</v>
      </c>
      <c r="T298">
        <v>59.9</v>
      </c>
      <c r="U298">
        <v>51.1</v>
      </c>
      <c r="W298" s="24">
        <v>296</v>
      </c>
    </row>
    <row r="299" spans="5:23" x14ac:dyDescent="0.3">
      <c r="E299" t="s">
        <v>32</v>
      </c>
      <c r="F299" t="s">
        <v>414</v>
      </c>
      <c r="G299" t="s">
        <v>277</v>
      </c>
      <c r="H299" t="s">
        <v>438</v>
      </c>
      <c r="I299" t="s">
        <v>1893</v>
      </c>
      <c r="J299">
        <v>56.1</v>
      </c>
      <c r="K299">
        <v>62.42</v>
      </c>
      <c r="L299">
        <v>68.400000000000006</v>
      </c>
      <c r="M299">
        <v>73.040000000000006</v>
      </c>
      <c r="N299">
        <v>77.5</v>
      </c>
      <c r="O299">
        <v>79.88</v>
      </c>
      <c r="P299">
        <v>81.680000000000007</v>
      </c>
      <c r="Q299">
        <v>80.239999999999995</v>
      </c>
      <c r="R299">
        <v>80.2</v>
      </c>
      <c r="S299">
        <v>77.36</v>
      </c>
      <c r="T299">
        <v>65.8</v>
      </c>
      <c r="U299">
        <v>59.4</v>
      </c>
      <c r="W299" s="19">
        <v>297</v>
      </c>
    </row>
    <row r="300" spans="5:23" x14ac:dyDescent="0.3">
      <c r="E300" t="s">
        <v>32</v>
      </c>
      <c r="F300" t="s">
        <v>414</v>
      </c>
      <c r="G300" t="s">
        <v>277</v>
      </c>
      <c r="H300" t="s">
        <v>438</v>
      </c>
      <c r="I300" t="s">
        <v>1894</v>
      </c>
      <c r="J300">
        <v>58.3</v>
      </c>
      <c r="K300">
        <v>63.32</v>
      </c>
      <c r="L300">
        <v>65.8</v>
      </c>
      <c r="M300">
        <v>70.88</v>
      </c>
      <c r="N300">
        <v>76.3</v>
      </c>
      <c r="O300">
        <v>79.7</v>
      </c>
      <c r="P300">
        <v>80.42</v>
      </c>
      <c r="Q300">
        <v>79.16</v>
      </c>
      <c r="R300">
        <v>79</v>
      </c>
      <c r="S300">
        <v>73.58</v>
      </c>
      <c r="T300">
        <v>68.2</v>
      </c>
      <c r="U300">
        <v>61.5</v>
      </c>
      <c r="W300" s="24">
        <v>298</v>
      </c>
    </row>
    <row r="301" spans="5:23" x14ac:dyDescent="0.3">
      <c r="E301" t="s">
        <v>32</v>
      </c>
      <c r="F301" t="s">
        <v>414</v>
      </c>
      <c r="G301" t="s">
        <v>277</v>
      </c>
      <c r="H301" t="s">
        <v>438</v>
      </c>
      <c r="I301" t="s">
        <v>1895</v>
      </c>
      <c r="J301">
        <v>62.2</v>
      </c>
      <c r="K301">
        <v>60.98</v>
      </c>
      <c r="L301">
        <v>60.8</v>
      </c>
      <c r="M301">
        <v>69.8</v>
      </c>
      <c r="N301">
        <v>75.400000000000006</v>
      </c>
      <c r="O301">
        <v>79.88</v>
      </c>
      <c r="P301">
        <v>84.02</v>
      </c>
      <c r="Q301">
        <v>80.239999999999995</v>
      </c>
      <c r="R301">
        <v>77.7</v>
      </c>
      <c r="S301">
        <v>74.12</v>
      </c>
      <c r="T301">
        <v>64.8</v>
      </c>
      <c r="U301">
        <v>60.8</v>
      </c>
      <c r="W301" s="19">
        <v>299</v>
      </c>
    </row>
    <row r="302" spans="5:23" x14ac:dyDescent="0.3">
      <c r="E302" t="s">
        <v>32</v>
      </c>
      <c r="F302" t="s">
        <v>414</v>
      </c>
      <c r="G302" t="s">
        <v>440</v>
      </c>
      <c r="H302" t="s">
        <v>441</v>
      </c>
      <c r="I302" t="s">
        <v>1896</v>
      </c>
      <c r="J302">
        <v>56.1</v>
      </c>
      <c r="K302">
        <v>58.64</v>
      </c>
      <c r="L302">
        <v>59.7</v>
      </c>
      <c r="M302">
        <v>65.48</v>
      </c>
      <c r="N302">
        <v>77</v>
      </c>
      <c r="O302">
        <v>80.42</v>
      </c>
      <c r="P302">
        <v>82.94</v>
      </c>
      <c r="Q302">
        <v>82.76</v>
      </c>
      <c r="R302">
        <v>78.400000000000006</v>
      </c>
      <c r="S302">
        <v>69.62</v>
      </c>
      <c r="T302">
        <v>65.3</v>
      </c>
      <c r="U302">
        <v>52.3</v>
      </c>
      <c r="W302" s="24">
        <v>300</v>
      </c>
    </row>
    <row r="303" spans="5:23" x14ac:dyDescent="0.3">
      <c r="E303" t="s">
        <v>32</v>
      </c>
      <c r="F303" t="s">
        <v>414</v>
      </c>
      <c r="G303" t="s">
        <v>442</v>
      </c>
      <c r="H303" t="s">
        <v>443</v>
      </c>
      <c r="I303" t="s">
        <v>1897</v>
      </c>
      <c r="J303">
        <v>50.4</v>
      </c>
      <c r="K303">
        <v>51.26</v>
      </c>
      <c r="L303">
        <v>62.1</v>
      </c>
      <c r="M303">
        <v>69.260000000000005</v>
      </c>
      <c r="N303">
        <v>76.5</v>
      </c>
      <c r="O303">
        <v>80.599999999999994</v>
      </c>
      <c r="P303">
        <v>80.959999999999994</v>
      </c>
      <c r="Q303">
        <v>79.88</v>
      </c>
      <c r="R303">
        <v>79.3</v>
      </c>
      <c r="S303">
        <v>67.819999999999993</v>
      </c>
      <c r="T303">
        <v>59.4</v>
      </c>
      <c r="U303">
        <v>54</v>
      </c>
      <c r="W303" s="19">
        <v>301</v>
      </c>
    </row>
    <row r="304" spans="5:23" x14ac:dyDescent="0.3">
      <c r="E304" t="s">
        <v>32</v>
      </c>
      <c r="F304" t="s">
        <v>414</v>
      </c>
      <c r="G304" t="s">
        <v>442</v>
      </c>
      <c r="H304" t="s">
        <v>443</v>
      </c>
      <c r="I304" t="s">
        <v>1898</v>
      </c>
      <c r="J304">
        <v>52.9</v>
      </c>
      <c r="K304">
        <v>57.02</v>
      </c>
      <c r="L304">
        <v>61.5</v>
      </c>
      <c r="M304">
        <v>68.36</v>
      </c>
      <c r="N304">
        <v>76.5</v>
      </c>
      <c r="O304">
        <v>79.7</v>
      </c>
      <c r="P304">
        <v>81.14</v>
      </c>
      <c r="Q304">
        <v>80.42</v>
      </c>
      <c r="R304">
        <v>77</v>
      </c>
      <c r="S304">
        <v>70.34</v>
      </c>
      <c r="T304">
        <v>64</v>
      </c>
      <c r="U304">
        <v>56.1</v>
      </c>
      <c r="W304" s="24">
        <v>302</v>
      </c>
    </row>
    <row r="305" spans="5:23" x14ac:dyDescent="0.3">
      <c r="E305" t="s">
        <v>32</v>
      </c>
      <c r="F305" t="s">
        <v>414</v>
      </c>
      <c r="G305" t="s">
        <v>444</v>
      </c>
      <c r="H305" t="s">
        <v>445</v>
      </c>
      <c r="I305" t="s">
        <v>1899</v>
      </c>
      <c r="J305">
        <v>54.7</v>
      </c>
      <c r="K305">
        <v>61.7</v>
      </c>
      <c r="L305">
        <v>69.3</v>
      </c>
      <c r="M305">
        <v>69.08</v>
      </c>
      <c r="N305">
        <v>77</v>
      </c>
      <c r="O305">
        <v>78.8</v>
      </c>
      <c r="P305">
        <v>80.78</v>
      </c>
      <c r="Q305">
        <v>80.42</v>
      </c>
      <c r="R305">
        <v>79.3</v>
      </c>
      <c r="S305">
        <v>78.08</v>
      </c>
      <c r="T305">
        <v>69.599999999999994</v>
      </c>
      <c r="U305">
        <v>64.900000000000006</v>
      </c>
      <c r="W305" s="19">
        <v>303</v>
      </c>
    </row>
    <row r="306" spans="5:23" x14ac:dyDescent="0.3">
      <c r="E306" t="s">
        <v>32</v>
      </c>
      <c r="F306" t="s">
        <v>414</v>
      </c>
      <c r="G306" t="s">
        <v>144</v>
      </c>
      <c r="H306" t="s">
        <v>421</v>
      </c>
      <c r="I306" t="s">
        <v>1900</v>
      </c>
      <c r="J306">
        <v>63.3</v>
      </c>
      <c r="K306">
        <v>68.180000000000007</v>
      </c>
      <c r="L306">
        <v>68.400000000000006</v>
      </c>
      <c r="M306">
        <v>72.86</v>
      </c>
      <c r="N306">
        <v>74.7</v>
      </c>
      <c r="O306">
        <v>78.98</v>
      </c>
      <c r="P306">
        <v>80.06</v>
      </c>
      <c r="Q306">
        <v>80.42</v>
      </c>
      <c r="R306">
        <v>81</v>
      </c>
      <c r="S306">
        <v>74.12</v>
      </c>
      <c r="T306">
        <v>67.599999999999994</v>
      </c>
      <c r="U306">
        <v>63.3</v>
      </c>
      <c r="W306" s="24">
        <v>304</v>
      </c>
    </row>
    <row r="307" spans="5:23" x14ac:dyDescent="0.3">
      <c r="E307" t="s">
        <v>32</v>
      </c>
      <c r="F307" t="s">
        <v>414</v>
      </c>
      <c r="G307" t="s">
        <v>446</v>
      </c>
      <c r="H307" t="s">
        <v>447</v>
      </c>
      <c r="I307" t="s">
        <v>1901</v>
      </c>
      <c r="J307">
        <v>56.8</v>
      </c>
      <c r="K307">
        <v>65.12</v>
      </c>
      <c r="L307">
        <v>65.5</v>
      </c>
      <c r="M307">
        <v>70.52</v>
      </c>
      <c r="N307">
        <v>75.599999999999994</v>
      </c>
      <c r="O307">
        <v>77.900000000000006</v>
      </c>
      <c r="P307">
        <v>79.34</v>
      </c>
      <c r="Q307">
        <v>80.599999999999994</v>
      </c>
      <c r="R307">
        <v>76.099999999999994</v>
      </c>
      <c r="S307">
        <v>73.040000000000006</v>
      </c>
      <c r="T307">
        <v>67.5</v>
      </c>
      <c r="U307">
        <v>63</v>
      </c>
      <c r="W307" s="19">
        <v>305</v>
      </c>
    </row>
    <row r="308" spans="5:23" x14ac:dyDescent="0.3">
      <c r="E308" t="s">
        <v>32</v>
      </c>
      <c r="F308" t="s">
        <v>414</v>
      </c>
      <c r="G308" t="s">
        <v>448</v>
      </c>
      <c r="H308" t="s">
        <v>449</v>
      </c>
      <c r="I308" t="s">
        <v>1902</v>
      </c>
      <c r="J308">
        <v>61.7</v>
      </c>
      <c r="K308">
        <v>62.96</v>
      </c>
      <c r="L308">
        <v>62.8</v>
      </c>
      <c r="M308">
        <v>71.06</v>
      </c>
      <c r="N308">
        <v>79.2</v>
      </c>
      <c r="O308">
        <v>82.04</v>
      </c>
      <c r="P308">
        <v>83.12</v>
      </c>
      <c r="Q308">
        <v>82.94</v>
      </c>
      <c r="R308">
        <v>83.1</v>
      </c>
      <c r="S308">
        <v>78.98</v>
      </c>
      <c r="T308">
        <v>68.2</v>
      </c>
      <c r="U308">
        <v>66.599999999999994</v>
      </c>
      <c r="W308" s="24">
        <v>306</v>
      </c>
    </row>
    <row r="309" spans="5:23" x14ac:dyDescent="0.3">
      <c r="E309" t="s">
        <v>32</v>
      </c>
      <c r="F309" t="s">
        <v>414</v>
      </c>
      <c r="G309" t="s">
        <v>448</v>
      </c>
      <c r="H309" t="s">
        <v>449</v>
      </c>
      <c r="I309" t="s">
        <v>1903</v>
      </c>
      <c r="J309">
        <v>54.1</v>
      </c>
      <c r="K309">
        <v>60.26</v>
      </c>
      <c r="L309">
        <v>63</v>
      </c>
      <c r="M309">
        <v>71.78</v>
      </c>
      <c r="N309">
        <v>78.8</v>
      </c>
      <c r="O309">
        <v>80.78</v>
      </c>
      <c r="P309">
        <v>83.3</v>
      </c>
      <c r="Q309">
        <v>81.680000000000007</v>
      </c>
      <c r="R309">
        <v>81.099999999999994</v>
      </c>
      <c r="S309">
        <v>77.180000000000007</v>
      </c>
      <c r="T309">
        <v>70</v>
      </c>
      <c r="U309">
        <v>63.1</v>
      </c>
      <c r="W309" s="19">
        <v>307</v>
      </c>
    </row>
    <row r="310" spans="5:23" x14ac:dyDescent="0.3">
      <c r="E310" t="s">
        <v>32</v>
      </c>
      <c r="F310" t="s">
        <v>414</v>
      </c>
      <c r="G310" t="s">
        <v>450</v>
      </c>
      <c r="H310" t="s">
        <v>451</v>
      </c>
      <c r="I310" t="s">
        <v>1904</v>
      </c>
      <c r="J310">
        <v>50.4</v>
      </c>
      <c r="K310">
        <v>54.68</v>
      </c>
      <c r="L310">
        <v>62.4</v>
      </c>
      <c r="M310">
        <v>66.92</v>
      </c>
      <c r="N310">
        <v>72.7</v>
      </c>
      <c r="O310">
        <v>78.62</v>
      </c>
      <c r="P310">
        <v>80.959999999999994</v>
      </c>
      <c r="Q310">
        <v>80.06</v>
      </c>
      <c r="R310">
        <v>75.7</v>
      </c>
      <c r="S310">
        <v>66.56</v>
      </c>
      <c r="T310">
        <v>61.5</v>
      </c>
      <c r="U310">
        <v>51.1</v>
      </c>
      <c r="W310" s="24">
        <v>308</v>
      </c>
    </row>
    <row r="311" spans="5:23" x14ac:dyDescent="0.3">
      <c r="E311" t="s">
        <v>32</v>
      </c>
      <c r="F311" t="s">
        <v>414</v>
      </c>
      <c r="G311" t="s">
        <v>430</v>
      </c>
      <c r="H311" t="s">
        <v>431</v>
      </c>
      <c r="I311" t="s">
        <v>1905</v>
      </c>
      <c r="J311">
        <v>59</v>
      </c>
      <c r="K311">
        <v>61.16</v>
      </c>
      <c r="L311">
        <v>67.8</v>
      </c>
      <c r="M311">
        <v>72.319999999999993</v>
      </c>
      <c r="N311">
        <v>77.7</v>
      </c>
      <c r="O311">
        <v>80.599999999999994</v>
      </c>
      <c r="P311">
        <v>82.22</v>
      </c>
      <c r="Q311">
        <v>81.14</v>
      </c>
      <c r="R311">
        <v>80.599999999999994</v>
      </c>
      <c r="S311">
        <v>73.58</v>
      </c>
      <c r="T311">
        <v>68.2</v>
      </c>
      <c r="U311">
        <v>60.6</v>
      </c>
      <c r="W311" s="19">
        <v>309</v>
      </c>
    </row>
    <row r="312" spans="5:23" x14ac:dyDescent="0.3">
      <c r="E312" t="s">
        <v>32</v>
      </c>
      <c r="F312" t="s">
        <v>414</v>
      </c>
      <c r="G312" t="s">
        <v>440</v>
      </c>
      <c r="H312" t="s">
        <v>452</v>
      </c>
      <c r="I312" t="s">
        <v>1906</v>
      </c>
      <c r="J312">
        <v>49.6</v>
      </c>
      <c r="K312">
        <v>53.78</v>
      </c>
      <c r="L312">
        <v>55.9</v>
      </c>
      <c r="M312">
        <v>63.86</v>
      </c>
      <c r="N312">
        <v>72.900000000000006</v>
      </c>
      <c r="O312">
        <v>78.62</v>
      </c>
      <c r="P312">
        <v>80.239999999999995</v>
      </c>
      <c r="Q312">
        <v>78.98</v>
      </c>
      <c r="R312">
        <v>76.5</v>
      </c>
      <c r="S312">
        <v>69.08</v>
      </c>
      <c r="T312">
        <v>57.7</v>
      </c>
      <c r="U312">
        <v>51.4</v>
      </c>
      <c r="W312" s="24">
        <v>310</v>
      </c>
    </row>
    <row r="313" spans="5:23" x14ac:dyDescent="0.3">
      <c r="E313" t="s">
        <v>32</v>
      </c>
      <c r="F313" t="s">
        <v>414</v>
      </c>
      <c r="G313" t="s">
        <v>415</v>
      </c>
      <c r="H313" t="s">
        <v>453</v>
      </c>
      <c r="I313" t="s">
        <v>1907</v>
      </c>
      <c r="J313">
        <v>47.8</v>
      </c>
      <c r="K313">
        <v>53.24</v>
      </c>
      <c r="L313">
        <v>55</v>
      </c>
      <c r="M313">
        <v>63.14</v>
      </c>
      <c r="N313">
        <v>75.599999999999994</v>
      </c>
      <c r="O313">
        <v>79.7</v>
      </c>
      <c r="P313">
        <v>81.14</v>
      </c>
      <c r="Q313">
        <v>79.34</v>
      </c>
      <c r="R313">
        <v>76.3</v>
      </c>
      <c r="S313">
        <v>67.64</v>
      </c>
      <c r="T313">
        <v>60.1</v>
      </c>
      <c r="U313">
        <v>48.4</v>
      </c>
      <c r="W313" s="19">
        <v>311</v>
      </c>
    </row>
    <row r="314" spans="5:23" x14ac:dyDescent="0.3">
      <c r="E314" t="s">
        <v>32</v>
      </c>
      <c r="F314" t="s">
        <v>414</v>
      </c>
      <c r="G314" t="s">
        <v>415</v>
      </c>
      <c r="H314" t="s">
        <v>453</v>
      </c>
      <c r="I314" t="s">
        <v>1908</v>
      </c>
      <c r="J314">
        <v>49.1</v>
      </c>
      <c r="K314">
        <v>53.96</v>
      </c>
      <c r="L314">
        <v>55.9</v>
      </c>
      <c r="M314">
        <v>68.180000000000007</v>
      </c>
      <c r="N314">
        <v>77</v>
      </c>
      <c r="O314">
        <v>79.34</v>
      </c>
      <c r="P314">
        <v>81.86</v>
      </c>
      <c r="Q314">
        <v>80.06</v>
      </c>
      <c r="R314">
        <v>77.2</v>
      </c>
      <c r="S314">
        <v>66.92</v>
      </c>
      <c r="T314">
        <v>58.6</v>
      </c>
      <c r="U314">
        <v>51.1</v>
      </c>
      <c r="W314" s="24">
        <v>312</v>
      </c>
    </row>
    <row r="315" spans="5:23" x14ac:dyDescent="0.3">
      <c r="E315" t="s">
        <v>32</v>
      </c>
      <c r="F315" t="s">
        <v>414</v>
      </c>
      <c r="G315" t="s">
        <v>454</v>
      </c>
      <c r="H315" t="s">
        <v>455</v>
      </c>
      <c r="I315" t="s">
        <v>1909</v>
      </c>
      <c r="J315">
        <v>64.900000000000006</v>
      </c>
      <c r="K315">
        <v>65.12</v>
      </c>
      <c r="L315">
        <v>69.099999999999994</v>
      </c>
      <c r="M315">
        <v>75.2</v>
      </c>
      <c r="N315">
        <v>77.7</v>
      </c>
      <c r="O315">
        <v>78.44</v>
      </c>
      <c r="P315">
        <v>80.78</v>
      </c>
      <c r="Q315">
        <v>79.88</v>
      </c>
      <c r="R315">
        <v>79.3</v>
      </c>
      <c r="S315">
        <v>76.64</v>
      </c>
      <c r="T315">
        <v>68.900000000000006</v>
      </c>
      <c r="U315">
        <v>65.5</v>
      </c>
      <c r="W315" s="19">
        <v>313</v>
      </c>
    </row>
    <row r="316" spans="5:23" x14ac:dyDescent="0.3">
      <c r="E316" t="s">
        <v>32</v>
      </c>
      <c r="F316" t="s">
        <v>414</v>
      </c>
      <c r="G316" t="s">
        <v>456</v>
      </c>
      <c r="H316" t="s">
        <v>457</v>
      </c>
      <c r="I316" t="s">
        <v>1910</v>
      </c>
      <c r="J316">
        <v>52.5</v>
      </c>
      <c r="K316">
        <v>53.78</v>
      </c>
      <c r="L316">
        <v>55.8</v>
      </c>
      <c r="M316">
        <v>65.48</v>
      </c>
      <c r="N316">
        <v>73.400000000000006</v>
      </c>
      <c r="O316">
        <v>78.8</v>
      </c>
      <c r="P316">
        <v>79.52</v>
      </c>
      <c r="Q316">
        <v>80.06</v>
      </c>
      <c r="R316">
        <v>75.2</v>
      </c>
      <c r="S316">
        <v>66.02</v>
      </c>
      <c r="T316">
        <v>62.2</v>
      </c>
      <c r="U316">
        <v>50.2</v>
      </c>
      <c r="W316" s="24">
        <v>314</v>
      </c>
    </row>
    <row r="317" spans="5:23" x14ac:dyDescent="0.3">
      <c r="E317" t="s">
        <v>32</v>
      </c>
      <c r="F317" t="s">
        <v>458</v>
      </c>
      <c r="G317" t="s">
        <v>459</v>
      </c>
      <c r="H317" t="s">
        <v>460</v>
      </c>
      <c r="I317" t="s">
        <v>1911</v>
      </c>
      <c r="J317">
        <v>52</v>
      </c>
      <c r="K317">
        <v>54.86</v>
      </c>
      <c r="L317">
        <v>57.4</v>
      </c>
      <c r="M317">
        <v>64.760000000000005</v>
      </c>
      <c r="N317">
        <v>73</v>
      </c>
      <c r="O317">
        <v>79.16</v>
      </c>
      <c r="P317">
        <v>81.14</v>
      </c>
      <c r="Q317">
        <v>78.44</v>
      </c>
      <c r="R317">
        <v>77</v>
      </c>
      <c r="S317">
        <v>70.16</v>
      </c>
      <c r="T317">
        <v>58.8</v>
      </c>
      <c r="U317">
        <v>48.9</v>
      </c>
      <c r="W317" s="19">
        <v>315</v>
      </c>
    </row>
    <row r="318" spans="5:23" x14ac:dyDescent="0.3">
      <c r="E318" t="s">
        <v>32</v>
      </c>
      <c r="F318" t="s">
        <v>458</v>
      </c>
      <c r="G318" t="s">
        <v>461</v>
      </c>
      <c r="H318" t="s">
        <v>462</v>
      </c>
      <c r="I318" t="s">
        <v>1912</v>
      </c>
      <c r="J318">
        <v>46.8</v>
      </c>
      <c r="K318">
        <v>53.06</v>
      </c>
      <c r="L318">
        <v>56.7</v>
      </c>
      <c r="M318">
        <v>64.94</v>
      </c>
      <c r="N318">
        <v>75.599999999999994</v>
      </c>
      <c r="O318">
        <v>77.180000000000007</v>
      </c>
      <c r="P318">
        <v>80.42</v>
      </c>
      <c r="Q318">
        <v>80.78</v>
      </c>
      <c r="R318">
        <v>74.5</v>
      </c>
      <c r="S318">
        <v>64.22</v>
      </c>
      <c r="T318">
        <v>56.5</v>
      </c>
      <c r="U318">
        <v>46.2</v>
      </c>
      <c r="W318" s="24">
        <v>316</v>
      </c>
    </row>
    <row r="319" spans="5:23" x14ac:dyDescent="0.3">
      <c r="E319" t="s">
        <v>32</v>
      </c>
      <c r="F319" t="s">
        <v>458</v>
      </c>
      <c r="G319" t="s">
        <v>463</v>
      </c>
      <c r="H319" t="s">
        <v>464</v>
      </c>
      <c r="I319" t="s">
        <v>1913</v>
      </c>
      <c r="J319">
        <v>38.700000000000003</v>
      </c>
      <c r="K319">
        <v>48.92</v>
      </c>
      <c r="L319">
        <v>56.3</v>
      </c>
      <c r="M319">
        <v>63.5</v>
      </c>
      <c r="N319">
        <v>69.099999999999994</v>
      </c>
      <c r="O319">
        <v>76.819999999999993</v>
      </c>
      <c r="P319">
        <v>79.16</v>
      </c>
      <c r="Q319">
        <v>77</v>
      </c>
      <c r="R319">
        <v>70.7</v>
      </c>
      <c r="S319">
        <v>61.16</v>
      </c>
      <c r="T319">
        <v>54.5</v>
      </c>
      <c r="U319">
        <v>45.7</v>
      </c>
      <c r="W319" s="19">
        <v>317</v>
      </c>
    </row>
    <row r="320" spans="5:23" x14ac:dyDescent="0.3">
      <c r="E320" t="s">
        <v>32</v>
      </c>
      <c r="F320" t="s">
        <v>458</v>
      </c>
      <c r="G320" t="s">
        <v>465</v>
      </c>
      <c r="H320" t="s">
        <v>466</v>
      </c>
      <c r="I320" t="s">
        <v>1914</v>
      </c>
      <c r="J320">
        <v>39.200000000000003</v>
      </c>
      <c r="K320">
        <v>46.22</v>
      </c>
      <c r="L320">
        <v>56.8</v>
      </c>
      <c r="M320">
        <v>62.96</v>
      </c>
      <c r="N320">
        <v>69.400000000000006</v>
      </c>
      <c r="O320">
        <v>76.64</v>
      </c>
      <c r="P320">
        <v>78.98</v>
      </c>
      <c r="Q320">
        <v>79.7</v>
      </c>
      <c r="R320">
        <v>72.5</v>
      </c>
      <c r="S320">
        <v>60.8</v>
      </c>
      <c r="T320">
        <v>53.4</v>
      </c>
      <c r="U320">
        <v>45.9</v>
      </c>
      <c r="W320" s="24">
        <v>318</v>
      </c>
    </row>
    <row r="321" spans="5:23" x14ac:dyDescent="0.3">
      <c r="E321" t="s">
        <v>32</v>
      </c>
      <c r="F321" t="s">
        <v>458</v>
      </c>
      <c r="G321" t="s">
        <v>467</v>
      </c>
      <c r="H321" t="s">
        <v>468</v>
      </c>
      <c r="I321" t="s">
        <v>1915</v>
      </c>
      <c r="J321">
        <v>44.2</v>
      </c>
      <c r="K321">
        <v>48.02</v>
      </c>
      <c r="L321">
        <v>56.1</v>
      </c>
      <c r="M321">
        <v>63.14</v>
      </c>
      <c r="N321">
        <v>71.599999999999994</v>
      </c>
      <c r="O321">
        <v>78.62</v>
      </c>
      <c r="P321">
        <v>80.42</v>
      </c>
      <c r="Q321">
        <v>79.34</v>
      </c>
      <c r="R321">
        <v>74.3</v>
      </c>
      <c r="S321">
        <v>60.08</v>
      </c>
      <c r="T321">
        <v>55.8</v>
      </c>
      <c r="U321">
        <v>45.7</v>
      </c>
      <c r="W321" s="19">
        <v>319</v>
      </c>
    </row>
    <row r="322" spans="5:23" x14ac:dyDescent="0.3">
      <c r="E322" t="s">
        <v>32</v>
      </c>
      <c r="F322" t="s">
        <v>458</v>
      </c>
      <c r="G322" t="s">
        <v>469</v>
      </c>
      <c r="H322" t="s">
        <v>470</v>
      </c>
      <c r="I322" t="s">
        <v>1916</v>
      </c>
      <c r="J322">
        <v>46.6</v>
      </c>
      <c r="K322">
        <v>54.14</v>
      </c>
      <c r="L322">
        <v>54.5</v>
      </c>
      <c r="M322">
        <v>64.22</v>
      </c>
      <c r="N322">
        <v>78.099999999999994</v>
      </c>
      <c r="O322">
        <v>79.52</v>
      </c>
      <c r="P322">
        <v>82.04</v>
      </c>
      <c r="Q322">
        <v>79.52</v>
      </c>
      <c r="R322">
        <v>75.599999999999994</v>
      </c>
      <c r="S322">
        <v>65.84</v>
      </c>
      <c r="T322">
        <v>56.5</v>
      </c>
      <c r="U322">
        <v>51.3</v>
      </c>
      <c r="W322" s="24">
        <v>320</v>
      </c>
    </row>
    <row r="323" spans="5:23" x14ac:dyDescent="0.3">
      <c r="E323" t="s">
        <v>32</v>
      </c>
      <c r="F323" t="s">
        <v>458</v>
      </c>
      <c r="G323" t="s">
        <v>469</v>
      </c>
      <c r="H323" t="s">
        <v>470</v>
      </c>
      <c r="I323" t="s">
        <v>1917</v>
      </c>
      <c r="J323">
        <v>53.2</v>
      </c>
      <c r="K323">
        <v>56.66</v>
      </c>
      <c r="L323">
        <v>60.6</v>
      </c>
      <c r="M323">
        <v>69.260000000000005</v>
      </c>
      <c r="N323">
        <v>75.900000000000006</v>
      </c>
      <c r="O323">
        <v>75.56</v>
      </c>
      <c r="P323">
        <v>81.5</v>
      </c>
      <c r="Q323">
        <v>79.16</v>
      </c>
      <c r="R323">
        <v>77.900000000000006</v>
      </c>
      <c r="S323">
        <v>71.78</v>
      </c>
      <c r="T323">
        <v>62.6</v>
      </c>
      <c r="U323">
        <v>54.9</v>
      </c>
      <c r="W323" s="19">
        <v>321</v>
      </c>
    </row>
    <row r="324" spans="5:23" x14ac:dyDescent="0.3">
      <c r="E324" t="s">
        <v>32</v>
      </c>
      <c r="F324" t="s">
        <v>458</v>
      </c>
      <c r="G324" t="s">
        <v>471</v>
      </c>
      <c r="H324" t="s">
        <v>472</v>
      </c>
      <c r="I324" t="s">
        <v>1918</v>
      </c>
      <c r="J324">
        <v>45</v>
      </c>
      <c r="K324">
        <v>50</v>
      </c>
      <c r="L324">
        <v>59.2</v>
      </c>
      <c r="M324">
        <v>65.3</v>
      </c>
      <c r="N324">
        <v>71.400000000000006</v>
      </c>
      <c r="O324">
        <v>79.88</v>
      </c>
      <c r="P324">
        <v>82.22</v>
      </c>
      <c r="Q324">
        <v>81.319999999999993</v>
      </c>
      <c r="R324">
        <v>77.2</v>
      </c>
      <c r="S324">
        <v>63.86</v>
      </c>
      <c r="T324">
        <v>59</v>
      </c>
      <c r="U324">
        <v>49.3</v>
      </c>
      <c r="W324" s="24">
        <v>322</v>
      </c>
    </row>
    <row r="325" spans="5:23" x14ac:dyDescent="0.3">
      <c r="E325" t="s">
        <v>32</v>
      </c>
      <c r="F325" t="s">
        <v>458</v>
      </c>
      <c r="G325" t="s">
        <v>465</v>
      </c>
      <c r="H325" t="s">
        <v>466</v>
      </c>
      <c r="I325" t="s">
        <v>1919</v>
      </c>
      <c r="J325">
        <v>38.299999999999997</v>
      </c>
      <c r="K325">
        <v>47.66</v>
      </c>
      <c r="L325">
        <v>49.5</v>
      </c>
      <c r="M325">
        <v>61.16</v>
      </c>
      <c r="N325">
        <v>70.5</v>
      </c>
      <c r="O325">
        <v>73.58</v>
      </c>
      <c r="P325">
        <v>76.099999999999994</v>
      </c>
      <c r="Q325">
        <v>80.959999999999994</v>
      </c>
      <c r="R325">
        <v>74.099999999999994</v>
      </c>
      <c r="S325">
        <v>58.64</v>
      </c>
      <c r="T325">
        <v>49.5</v>
      </c>
      <c r="U325">
        <v>42.3</v>
      </c>
      <c r="W325" s="19">
        <v>323</v>
      </c>
    </row>
    <row r="326" spans="5:23" x14ac:dyDescent="0.3">
      <c r="E326" t="s">
        <v>32</v>
      </c>
      <c r="F326" t="s">
        <v>458</v>
      </c>
      <c r="G326" t="s">
        <v>471</v>
      </c>
      <c r="H326" t="s">
        <v>472</v>
      </c>
      <c r="I326" t="s">
        <v>1920</v>
      </c>
      <c r="J326">
        <v>42.4</v>
      </c>
      <c r="K326">
        <v>48.74</v>
      </c>
      <c r="L326">
        <v>51.6</v>
      </c>
      <c r="M326">
        <v>60.26</v>
      </c>
      <c r="N326">
        <v>75</v>
      </c>
      <c r="O326">
        <v>75.56</v>
      </c>
      <c r="P326">
        <v>77.540000000000006</v>
      </c>
      <c r="Q326">
        <v>76.64</v>
      </c>
      <c r="R326">
        <v>72.099999999999994</v>
      </c>
      <c r="S326">
        <v>60.62</v>
      </c>
      <c r="T326">
        <v>50.2</v>
      </c>
      <c r="U326">
        <v>40.299999999999997</v>
      </c>
      <c r="W326" s="24">
        <v>324</v>
      </c>
    </row>
    <row r="327" spans="5:23" x14ac:dyDescent="0.3">
      <c r="E327" t="s">
        <v>32</v>
      </c>
      <c r="F327" t="s">
        <v>458</v>
      </c>
      <c r="G327" t="s">
        <v>465</v>
      </c>
      <c r="H327" t="s">
        <v>473</v>
      </c>
      <c r="I327" t="s">
        <v>1921</v>
      </c>
      <c r="J327">
        <v>44.2</v>
      </c>
      <c r="K327">
        <v>48.2</v>
      </c>
      <c r="L327">
        <v>55.6</v>
      </c>
      <c r="M327">
        <v>63.86</v>
      </c>
      <c r="N327">
        <v>68.900000000000006</v>
      </c>
      <c r="O327">
        <v>74.12</v>
      </c>
      <c r="P327">
        <v>74.66</v>
      </c>
      <c r="Q327">
        <v>79.34</v>
      </c>
      <c r="R327">
        <v>74.7</v>
      </c>
      <c r="S327">
        <v>58.46</v>
      </c>
      <c r="T327">
        <v>49.5</v>
      </c>
      <c r="U327">
        <v>40.799999999999997</v>
      </c>
      <c r="W327" s="19">
        <v>325</v>
      </c>
    </row>
    <row r="328" spans="5:23" x14ac:dyDescent="0.3">
      <c r="E328" t="s">
        <v>32</v>
      </c>
      <c r="F328" t="s">
        <v>458</v>
      </c>
      <c r="G328" t="s">
        <v>474</v>
      </c>
      <c r="H328" t="s">
        <v>475</v>
      </c>
      <c r="I328" t="s">
        <v>1922</v>
      </c>
      <c r="J328">
        <v>46.9</v>
      </c>
      <c r="K328">
        <v>53.24</v>
      </c>
      <c r="L328">
        <v>55.6</v>
      </c>
      <c r="M328">
        <v>62.96</v>
      </c>
      <c r="N328">
        <v>75.2</v>
      </c>
      <c r="O328">
        <v>78.44</v>
      </c>
      <c r="P328">
        <v>81.319999999999993</v>
      </c>
      <c r="Q328">
        <v>79.7</v>
      </c>
      <c r="R328">
        <v>76.099999999999994</v>
      </c>
      <c r="S328">
        <v>66.2</v>
      </c>
      <c r="T328">
        <v>57</v>
      </c>
      <c r="U328">
        <v>44.6</v>
      </c>
      <c r="W328" s="24">
        <v>326</v>
      </c>
    </row>
    <row r="329" spans="5:23" x14ac:dyDescent="0.3">
      <c r="E329" t="s">
        <v>32</v>
      </c>
      <c r="F329" t="s">
        <v>458</v>
      </c>
      <c r="G329" t="s">
        <v>476</v>
      </c>
      <c r="H329" t="s">
        <v>477</v>
      </c>
      <c r="I329" t="s">
        <v>1923</v>
      </c>
      <c r="J329">
        <v>45</v>
      </c>
      <c r="K329">
        <v>48.74</v>
      </c>
      <c r="L329">
        <v>57.4</v>
      </c>
      <c r="M329">
        <v>64.040000000000006</v>
      </c>
      <c r="N329">
        <v>72.099999999999994</v>
      </c>
      <c r="O329">
        <v>79.7</v>
      </c>
      <c r="P329">
        <v>80.06</v>
      </c>
      <c r="Q329">
        <v>78.62</v>
      </c>
      <c r="R329">
        <v>75.400000000000006</v>
      </c>
      <c r="S329">
        <v>63.68</v>
      </c>
      <c r="T329">
        <v>57.6</v>
      </c>
      <c r="U329">
        <v>45.7</v>
      </c>
      <c r="W329" s="19">
        <v>327</v>
      </c>
    </row>
    <row r="330" spans="5:23" x14ac:dyDescent="0.3">
      <c r="E330" t="s">
        <v>32</v>
      </c>
      <c r="F330" t="s">
        <v>458</v>
      </c>
      <c r="G330" t="s">
        <v>478</v>
      </c>
      <c r="H330" t="s">
        <v>479</v>
      </c>
      <c r="I330" t="s">
        <v>1924</v>
      </c>
      <c r="J330">
        <v>37.200000000000003</v>
      </c>
      <c r="K330">
        <v>44.6</v>
      </c>
      <c r="L330">
        <v>47.1</v>
      </c>
      <c r="M330">
        <v>58.46</v>
      </c>
      <c r="N330">
        <v>65.099999999999994</v>
      </c>
      <c r="O330">
        <v>75.02</v>
      </c>
      <c r="P330">
        <v>79.16</v>
      </c>
      <c r="Q330">
        <v>75.2</v>
      </c>
      <c r="R330">
        <v>70</v>
      </c>
      <c r="S330">
        <v>58.82</v>
      </c>
      <c r="T330">
        <v>46.9</v>
      </c>
      <c r="U330">
        <v>41.2</v>
      </c>
      <c r="W330" s="24">
        <v>328</v>
      </c>
    </row>
    <row r="331" spans="5:23" x14ac:dyDescent="0.3">
      <c r="E331" t="s">
        <v>32</v>
      </c>
      <c r="F331" t="s">
        <v>458</v>
      </c>
      <c r="G331" t="s">
        <v>480</v>
      </c>
      <c r="H331" t="s">
        <v>481</v>
      </c>
      <c r="I331" t="s">
        <v>1925</v>
      </c>
      <c r="J331">
        <v>48</v>
      </c>
      <c r="K331">
        <v>55.58</v>
      </c>
      <c r="L331">
        <v>56.5</v>
      </c>
      <c r="M331">
        <v>65.3</v>
      </c>
      <c r="N331">
        <v>73.900000000000006</v>
      </c>
      <c r="O331">
        <v>79.16</v>
      </c>
      <c r="P331">
        <v>81.680000000000007</v>
      </c>
      <c r="Q331">
        <v>78.260000000000005</v>
      </c>
      <c r="R331">
        <v>75</v>
      </c>
      <c r="S331">
        <v>65.3</v>
      </c>
      <c r="T331">
        <v>56.1</v>
      </c>
      <c r="U331">
        <v>48.2</v>
      </c>
      <c r="W331" s="19">
        <v>329</v>
      </c>
    </row>
    <row r="332" spans="5:23" x14ac:dyDescent="0.3">
      <c r="E332" t="s">
        <v>32</v>
      </c>
      <c r="F332" t="s">
        <v>458</v>
      </c>
      <c r="G332" t="s">
        <v>482</v>
      </c>
      <c r="H332" t="s">
        <v>483</v>
      </c>
      <c r="I332" t="s">
        <v>1926</v>
      </c>
      <c r="J332">
        <v>45.1</v>
      </c>
      <c r="K332">
        <v>45.68</v>
      </c>
      <c r="L332">
        <v>46.9</v>
      </c>
      <c r="M332">
        <v>58.1</v>
      </c>
      <c r="N332">
        <v>66.400000000000006</v>
      </c>
      <c r="O332">
        <v>77.180000000000007</v>
      </c>
      <c r="P332">
        <v>79.52</v>
      </c>
      <c r="Q332">
        <v>78.08</v>
      </c>
      <c r="R332">
        <v>77</v>
      </c>
      <c r="S332">
        <v>66.2</v>
      </c>
      <c r="T332">
        <v>44.6</v>
      </c>
      <c r="U332">
        <v>40.799999999999997</v>
      </c>
      <c r="W332" s="24">
        <v>330</v>
      </c>
    </row>
    <row r="333" spans="5:23" x14ac:dyDescent="0.3">
      <c r="E333" t="s">
        <v>32</v>
      </c>
      <c r="F333" t="s">
        <v>458</v>
      </c>
      <c r="G333" t="s">
        <v>474</v>
      </c>
      <c r="H333" t="s">
        <v>475</v>
      </c>
      <c r="I333" t="s">
        <v>1927</v>
      </c>
      <c r="J333">
        <v>48.2</v>
      </c>
      <c r="K333">
        <v>51.98</v>
      </c>
      <c r="L333">
        <v>62.1</v>
      </c>
      <c r="M333">
        <v>66.38</v>
      </c>
      <c r="N333">
        <v>73.900000000000006</v>
      </c>
      <c r="O333">
        <v>79.7</v>
      </c>
      <c r="P333">
        <v>81.319999999999993</v>
      </c>
      <c r="Q333">
        <v>79.7</v>
      </c>
      <c r="R333">
        <v>76.599999999999994</v>
      </c>
      <c r="S333">
        <v>66.2</v>
      </c>
      <c r="T333">
        <v>61</v>
      </c>
      <c r="U333">
        <v>49.1</v>
      </c>
      <c r="W333" s="19">
        <v>331</v>
      </c>
    </row>
    <row r="334" spans="5:23" x14ac:dyDescent="0.3">
      <c r="E334" t="s">
        <v>32</v>
      </c>
      <c r="F334" t="s">
        <v>458</v>
      </c>
      <c r="G334" t="s">
        <v>480</v>
      </c>
      <c r="H334" t="s">
        <v>484</v>
      </c>
      <c r="I334" t="s">
        <v>1928</v>
      </c>
      <c r="J334">
        <v>55</v>
      </c>
      <c r="K334">
        <v>52.52</v>
      </c>
      <c r="L334">
        <v>62.2</v>
      </c>
      <c r="M334">
        <v>70.34</v>
      </c>
      <c r="N334">
        <v>76.599999999999994</v>
      </c>
      <c r="O334">
        <v>78.44</v>
      </c>
      <c r="P334">
        <v>79.88</v>
      </c>
      <c r="Q334">
        <v>82.4</v>
      </c>
      <c r="R334">
        <v>76.5</v>
      </c>
      <c r="S334">
        <v>70.52</v>
      </c>
      <c r="T334">
        <v>58.1</v>
      </c>
      <c r="U334">
        <v>48.9</v>
      </c>
      <c r="W334" s="24">
        <v>332</v>
      </c>
    </row>
    <row r="335" spans="5:23" x14ac:dyDescent="0.3">
      <c r="E335" t="s">
        <v>32</v>
      </c>
      <c r="F335" t="s">
        <v>458</v>
      </c>
      <c r="G335" t="s">
        <v>150</v>
      </c>
      <c r="H335" t="s">
        <v>485</v>
      </c>
      <c r="I335" t="s">
        <v>1929</v>
      </c>
      <c r="J335">
        <v>42.4</v>
      </c>
      <c r="K335">
        <v>50.36</v>
      </c>
      <c r="L335">
        <v>52.7</v>
      </c>
      <c r="M335">
        <v>62.78</v>
      </c>
      <c r="N335">
        <v>74.8</v>
      </c>
      <c r="O335">
        <v>77.180000000000007</v>
      </c>
      <c r="P335">
        <v>81.14</v>
      </c>
      <c r="Q335">
        <v>77.540000000000006</v>
      </c>
      <c r="R335">
        <v>72</v>
      </c>
      <c r="S335">
        <v>60.98</v>
      </c>
      <c r="T335">
        <v>52.7</v>
      </c>
      <c r="U335">
        <v>38.299999999999997</v>
      </c>
      <c r="W335" s="19">
        <v>333</v>
      </c>
    </row>
    <row r="336" spans="5:23" x14ac:dyDescent="0.3">
      <c r="E336" t="s">
        <v>32</v>
      </c>
      <c r="F336" t="s">
        <v>486</v>
      </c>
      <c r="G336" t="s">
        <v>487</v>
      </c>
      <c r="H336" t="s">
        <v>488</v>
      </c>
      <c r="I336" t="s">
        <v>1930</v>
      </c>
      <c r="J336">
        <v>70.3</v>
      </c>
      <c r="K336">
        <v>71.06</v>
      </c>
      <c r="L336">
        <v>72.900000000000006</v>
      </c>
      <c r="M336">
        <v>73.400000000000006</v>
      </c>
      <c r="N336">
        <v>78.599999999999994</v>
      </c>
      <c r="O336">
        <v>80.599999999999994</v>
      </c>
      <c r="P336">
        <v>81.14</v>
      </c>
      <c r="Q336">
        <v>81.14</v>
      </c>
      <c r="R336">
        <v>81</v>
      </c>
      <c r="S336">
        <v>78.62</v>
      </c>
      <c r="T336">
        <v>76.8</v>
      </c>
      <c r="U336">
        <v>72.900000000000006</v>
      </c>
      <c r="W336" s="24">
        <v>334</v>
      </c>
    </row>
    <row r="337" spans="5:23" x14ac:dyDescent="0.3">
      <c r="E337" t="s">
        <v>32</v>
      </c>
      <c r="F337" t="s">
        <v>486</v>
      </c>
      <c r="G337" t="s">
        <v>489</v>
      </c>
      <c r="H337" t="s">
        <v>490</v>
      </c>
      <c r="I337" t="s">
        <v>1931</v>
      </c>
      <c r="J337">
        <v>71.099999999999994</v>
      </c>
      <c r="K337">
        <v>71.42</v>
      </c>
      <c r="L337">
        <v>71.400000000000006</v>
      </c>
      <c r="M337">
        <v>72.5</v>
      </c>
      <c r="N337">
        <v>73.8</v>
      </c>
      <c r="O337">
        <v>74.12</v>
      </c>
      <c r="P337">
        <v>75.739999999999995</v>
      </c>
      <c r="Q337">
        <v>75.38</v>
      </c>
      <c r="R337">
        <v>76.3</v>
      </c>
      <c r="S337">
        <v>75.02</v>
      </c>
      <c r="T337">
        <v>73.599999999999994</v>
      </c>
      <c r="U337">
        <v>72.099999999999994</v>
      </c>
      <c r="W337" s="19">
        <v>335</v>
      </c>
    </row>
    <row r="338" spans="5:23" x14ac:dyDescent="0.3">
      <c r="E338" t="s">
        <v>32</v>
      </c>
      <c r="F338" t="s">
        <v>486</v>
      </c>
      <c r="G338" t="s">
        <v>487</v>
      </c>
      <c r="H338" t="s">
        <v>491</v>
      </c>
      <c r="I338" t="s">
        <v>1932</v>
      </c>
      <c r="J338">
        <v>72.5</v>
      </c>
      <c r="K338">
        <v>73.040000000000006</v>
      </c>
      <c r="L338">
        <v>73.8</v>
      </c>
      <c r="M338">
        <v>74.84</v>
      </c>
      <c r="N338">
        <v>77.400000000000006</v>
      </c>
      <c r="O338">
        <v>78.62</v>
      </c>
      <c r="P338">
        <v>80.42</v>
      </c>
      <c r="Q338">
        <v>80.78</v>
      </c>
      <c r="R338">
        <v>80.400000000000006</v>
      </c>
      <c r="S338">
        <v>79.16</v>
      </c>
      <c r="T338">
        <v>76.599999999999994</v>
      </c>
      <c r="U338">
        <v>74.7</v>
      </c>
      <c r="W338" s="24">
        <v>336</v>
      </c>
    </row>
    <row r="339" spans="5:23" x14ac:dyDescent="0.3">
      <c r="E339" t="s">
        <v>32</v>
      </c>
      <c r="F339" t="s">
        <v>486</v>
      </c>
      <c r="G339" t="s">
        <v>492</v>
      </c>
      <c r="H339" t="s">
        <v>493</v>
      </c>
      <c r="I339" t="s">
        <v>1933</v>
      </c>
      <c r="J339">
        <v>72</v>
      </c>
      <c r="K339">
        <v>71.42</v>
      </c>
      <c r="L339">
        <v>73.2</v>
      </c>
      <c r="M339">
        <v>74.12</v>
      </c>
      <c r="N339">
        <v>75.400000000000006</v>
      </c>
      <c r="O339">
        <v>77.36</v>
      </c>
      <c r="P339">
        <v>78.08</v>
      </c>
      <c r="Q339">
        <v>78.44</v>
      </c>
      <c r="R339">
        <v>79.5</v>
      </c>
      <c r="S339">
        <v>77.900000000000006</v>
      </c>
      <c r="T339">
        <v>75</v>
      </c>
      <c r="U339">
        <v>72.900000000000006</v>
      </c>
      <c r="W339" s="19">
        <v>337</v>
      </c>
    </row>
    <row r="340" spans="5:23" x14ac:dyDescent="0.3">
      <c r="E340" t="s">
        <v>32</v>
      </c>
      <c r="F340" t="s">
        <v>486</v>
      </c>
      <c r="G340" t="s">
        <v>487</v>
      </c>
      <c r="H340" t="s">
        <v>494</v>
      </c>
      <c r="I340" t="s">
        <v>1934</v>
      </c>
      <c r="J340">
        <v>73.599999999999994</v>
      </c>
      <c r="K340">
        <v>73.760000000000005</v>
      </c>
      <c r="L340">
        <v>72.900000000000006</v>
      </c>
      <c r="M340">
        <v>75.2</v>
      </c>
      <c r="N340">
        <v>76.599999999999994</v>
      </c>
      <c r="O340">
        <v>77.900000000000006</v>
      </c>
      <c r="P340">
        <v>79.16</v>
      </c>
      <c r="Q340">
        <v>80.959999999999994</v>
      </c>
      <c r="R340">
        <v>80.8</v>
      </c>
      <c r="S340">
        <v>80.42</v>
      </c>
      <c r="T340">
        <v>76.599999999999994</v>
      </c>
      <c r="U340">
        <v>75.2</v>
      </c>
      <c r="W340" s="24">
        <v>338</v>
      </c>
    </row>
    <row r="341" spans="5:23" x14ac:dyDescent="0.3">
      <c r="E341" t="s">
        <v>32</v>
      </c>
      <c r="F341" t="s">
        <v>486</v>
      </c>
      <c r="G341" t="s">
        <v>489</v>
      </c>
      <c r="H341" t="s">
        <v>495</v>
      </c>
      <c r="I341" t="s">
        <v>1935</v>
      </c>
      <c r="J341">
        <v>73.900000000000006</v>
      </c>
      <c r="K341">
        <v>73.94</v>
      </c>
      <c r="L341">
        <v>75</v>
      </c>
      <c r="M341">
        <v>75.92</v>
      </c>
      <c r="N341">
        <v>77.5</v>
      </c>
      <c r="O341">
        <v>78.08</v>
      </c>
      <c r="P341">
        <v>79.16</v>
      </c>
      <c r="Q341">
        <v>79.34</v>
      </c>
      <c r="R341">
        <v>80.400000000000006</v>
      </c>
      <c r="S341">
        <v>78.62</v>
      </c>
      <c r="T341">
        <v>76.5</v>
      </c>
      <c r="U341">
        <v>75.400000000000006</v>
      </c>
      <c r="W341" s="19">
        <v>339</v>
      </c>
    </row>
    <row r="342" spans="5:23" x14ac:dyDescent="0.3">
      <c r="E342" t="s">
        <v>32</v>
      </c>
      <c r="F342" t="s">
        <v>486</v>
      </c>
      <c r="G342" t="s">
        <v>492</v>
      </c>
      <c r="I342" t="s">
        <v>1936</v>
      </c>
      <c r="J342">
        <v>67.8</v>
      </c>
      <c r="K342">
        <v>68.540000000000006</v>
      </c>
      <c r="L342">
        <v>68</v>
      </c>
      <c r="M342">
        <v>70.16</v>
      </c>
      <c r="N342">
        <v>71.599999999999994</v>
      </c>
      <c r="O342">
        <v>72.86</v>
      </c>
      <c r="P342">
        <v>73.760000000000005</v>
      </c>
      <c r="Q342">
        <v>72.86</v>
      </c>
      <c r="R342">
        <v>73.900000000000006</v>
      </c>
      <c r="S342">
        <v>72.5</v>
      </c>
      <c r="T342">
        <v>70.900000000000006</v>
      </c>
      <c r="U342">
        <v>68.5</v>
      </c>
      <c r="W342" s="24">
        <v>340</v>
      </c>
    </row>
    <row r="343" spans="5:23" x14ac:dyDescent="0.3">
      <c r="E343" t="s">
        <v>32</v>
      </c>
      <c r="F343" t="s">
        <v>486</v>
      </c>
      <c r="G343" t="s">
        <v>496</v>
      </c>
      <c r="H343" t="s">
        <v>497</v>
      </c>
      <c r="I343" t="s">
        <v>1937</v>
      </c>
      <c r="J343">
        <v>71.2</v>
      </c>
      <c r="K343">
        <v>71.959999999999994</v>
      </c>
      <c r="L343">
        <v>72.900000000000006</v>
      </c>
      <c r="M343">
        <v>73.400000000000006</v>
      </c>
      <c r="N343">
        <v>74.8</v>
      </c>
      <c r="O343">
        <v>77</v>
      </c>
      <c r="P343">
        <v>78.98</v>
      </c>
      <c r="Q343">
        <v>79.34</v>
      </c>
      <c r="R343">
        <v>78.8</v>
      </c>
      <c r="S343">
        <v>77.72</v>
      </c>
      <c r="T343">
        <v>75.400000000000006</v>
      </c>
      <c r="U343">
        <v>72.7</v>
      </c>
      <c r="W343" s="19">
        <v>341</v>
      </c>
    </row>
    <row r="344" spans="5:23" x14ac:dyDescent="0.3">
      <c r="E344" t="s">
        <v>32</v>
      </c>
      <c r="F344" t="s">
        <v>486</v>
      </c>
      <c r="G344" t="s">
        <v>492</v>
      </c>
      <c r="H344" t="s">
        <v>498</v>
      </c>
      <c r="I344" t="s">
        <v>1938</v>
      </c>
      <c r="J344">
        <v>71.099999999999994</v>
      </c>
      <c r="K344">
        <v>70.52</v>
      </c>
      <c r="L344">
        <v>70.5</v>
      </c>
      <c r="M344">
        <v>75.02</v>
      </c>
      <c r="N344">
        <v>75.2</v>
      </c>
      <c r="O344">
        <v>76.819999999999993</v>
      </c>
      <c r="P344">
        <v>78.62</v>
      </c>
      <c r="Q344">
        <v>78.08</v>
      </c>
      <c r="R344">
        <v>77.900000000000006</v>
      </c>
      <c r="S344">
        <v>76.819999999999993</v>
      </c>
      <c r="T344">
        <v>74.099999999999994</v>
      </c>
      <c r="U344">
        <v>71.2</v>
      </c>
      <c r="W344" s="24">
        <v>342</v>
      </c>
    </row>
    <row r="345" spans="5:23" x14ac:dyDescent="0.3">
      <c r="E345" t="s">
        <v>32</v>
      </c>
      <c r="F345" t="s">
        <v>499</v>
      </c>
      <c r="G345" t="s">
        <v>500</v>
      </c>
      <c r="H345" t="s">
        <v>501</v>
      </c>
      <c r="I345" t="s">
        <v>501</v>
      </c>
      <c r="J345">
        <v>17.399999999999999</v>
      </c>
      <c r="K345">
        <v>20.84</v>
      </c>
      <c r="L345">
        <v>43</v>
      </c>
      <c r="M345">
        <v>48.74</v>
      </c>
      <c r="N345">
        <v>55.6</v>
      </c>
      <c r="O345">
        <v>69.260000000000005</v>
      </c>
      <c r="P345">
        <v>75.2</v>
      </c>
      <c r="Q345">
        <v>71.239999999999995</v>
      </c>
      <c r="R345">
        <v>59.9</v>
      </c>
      <c r="S345">
        <v>52.88</v>
      </c>
      <c r="T345">
        <v>35.1</v>
      </c>
      <c r="U345">
        <v>26.8</v>
      </c>
      <c r="W345" s="19">
        <v>343</v>
      </c>
    </row>
    <row r="346" spans="5:23" x14ac:dyDescent="0.3">
      <c r="E346" t="s">
        <v>32</v>
      </c>
      <c r="F346" t="s">
        <v>499</v>
      </c>
      <c r="G346" t="s">
        <v>502</v>
      </c>
      <c r="H346" t="s">
        <v>503</v>
      </c>
      <c r="I346" t="s">
        <v>503</v>
      </c>
      <c r="J346">
        <v>25</v>
      </c>
      <c r="K346">
        <v>19.399999999999999</v>
      </c>
      <c r="L346">
        <v>40.299999999999997</v>
      </c>
      <c r="M346">
        <v>52.34</v>
      </c>
      <c r="N346">
        <v>63.7</v>
      </c>
      <c r="O346">
        <v>70.16</v>
      </c>
      <c r="P346">
        <v>69.98</v>
      </c>
      <c r="Q346">
        <v>75.739999999999995</v>
      </c>
      <c r="R346">
        <v>62.6</v>
      </c>
      <c r="S346">
        <v>51.8</v>
      </c>
      <c r="T346">
        <v>34.299999999999997</v>
      </c>
      <c r="U346">
        <v>23.9</v>
      </c>
      <c r="W346" s="24">
        <v>344</v>
      </c>
    </row>
    <row r="347" spans="5:23" x14ac:dyDescent="0.3">
      <c r="E347" t="s">
        <v>32</v>
      </c>
      <c r="F347" t="s">
        <v>499</v>
      </c>
      <c r="G347" t="s">
        <v>177</v>
      </c>
      <c r="H347" t="s">
        <v>504</v>
      </c>
      <c r="I347" t="s">
        <v>1939</v>
      </c>
      <c r="J347">
        <v>25.3</v>
      </c>
      <c r="K347">
        <v>32</v>
      </c>
      <c r="L347">
        <v>29.7</v>
      </c>
      <c r="M347">
        <v>51.62</v>
      </c>
      <c r="N347">
        <v>57.7</v>
      </c>
      <c r="O347">
        <v>71.599999999999994</v>
      </c>
      <c r="P347">
        <v>76.64</v>
      </c>
      <c r="Q347">
        <v>71.78</v>
      </c>
      <c r="R347">
        <v>60.3</v>
      </c>
      <c r="S347">
        <v>53.78</v>
      </c>
      <c r="T347">
        <v>35.1</v>
      </c>
      <c r="U347">
        <v>23</v>
      </c>
      <c r="W347" s="19">
        <v>345</v>
      </c>
    </row>
    <row r="348" spans="5:23" x14ac:dyDescent="0.3">
      <c r="E348" t="s">
        <v>32</v>
      </c>
      <c r="F348" t="s">
        <v>499</v>
      </c>
      <c r="G348" t="s">
        <v>505</v>
      </c>
      <c r="H348" t="s">
        <v>506</v>
      </c>
      <c r="I348" t="s">
        <v>1940</v>
      </c>
      <c r="J348">
        <v>21.4</v>
      </c>
      <c r="K348">
        <v>24.44</v>
      </c>
      <c r="L348">
        <v>45.3</v>
      </c>
      <c r="M348">
        <v>57.74</v>
      </c>
      <c r="N348">
        <v>63</v>
      </c>
      <c r="O348">
        <v>75.739999999999995</v>
      </c>
      <c r="P348">
        <v>81.86</v>
      </c>
      <c r="Q348">
        <v>75.02</v>
      </c>
      <c r="R348">
        <v>70.2</v>
      </c>
      <c r="S348">
        <v>52.7</v>
      </c>
      <c r="T348">
        <v>45</v>
      </c>
      <c r="U348">
        <v>27.3</v>
      </c>
      <c r="W348" s="24">
        <v>346</v>
      </c>
    </row>
    <row r="349" spans="5:23" x14ac:dyDescent="0.3">
      <c r="E349" t="s">
        <v>32</v>
      </c>
      <c r="F349" t="s">
        <v>499</v>
      </c>
      <c r="G349" t="s">
        <v>507</v>
      </c>
      <c r="H349" t="s">
        <v>508</v>
      </c>
      <c r="I349" t="s">
        <v>508</v>
      </c>
      <c r="J349">
        <v>20.3</v>
      </c>
      <c r="K349">
        <v>20.66</v>
      </c>
      <c r="L349">
        <v>45.1</v>
      </c>
      <c r="M349">
        <v>50</v>
      </c>
      <c r="N349">
        <v>57.7</v>
      </c>
      <c r="O349">
        <v>71.42</v>
      </c>
      <c r="P349">
        <v>73.040000000000006</v>
      </c>
      <c r="Q349">
        <v>73.040000000000006</v>
      </c>
      <c r="R349">
        <v>66.599999999999994</v>
      </c>
      <c r="S349">
        <v>52.16</v>
      </c>
      <c r="T349">
        <v>32</v>
      </c>
      <c r="U349">
        <v>20.5</v>
      </c>
      <c r="W349" s="19">
        <v>347</v>
      </c>
    </row>
    <row r="350" spans="5:23" x14ac:dyDescent="0.3">
      <c r="E350" t="s">
        <v>32</v>
      </c>
      <c r="F350" t="s">
        <v>499</v>
      </c>
      <c r="G350" t="s">
        <v>509</v>
      </c>
      <c r="H350" t="s">
        <v>510</v>
      </c>
      <c r="I350" t="s">
        <v>1941</v>
      </c>
      <c r="J350">
        <v>18</v>
      </c>
      <c r="K350">
        <v>26.42</v>
      </c>
      <c r="L350">
        <v>39.700000000000003</v>
      </c>
      <c r="M350">
        <v>50.18</v>
      </c>
      <c r="N350">
        <v>59.4</v>
      </c>
      <c r="O350">
        <v>73.22</v>
      </c>
      <c r="P350">
        <v>70.88</v>
      </c>
      <c r="Q350">
        <v>71.06</v>
      </c>
      <c r="R350">
        <v>65.3</v>
      </c>
      <c r="S350">
        <v>51.98</v>
      </c>
      <c r="T350">
        <v>40.299999999999997</v>
      </c>
      <c r="U350">
        <v>11.3</v>
      </c>
      <c r="W350" s="24">
        <v>348</v>
      </c>
    </row>
    <row r="351" spans="5:23" x14ac:dyDescent="0.3">
      <c r="E351" t="s">
        <v>32</v>
      </c>
      <c r="F351" t="s">
        <v>499</v>
      </c>
      <c r="G351" t="s">
        <v>511</v>
      </c>
      <c r="H351" t="s">
        <v>512</v>
      </c>
      <c r="I351" t="s">
        <v>512</v>
      </c>
      <c r="J351">
        <v>24.8</v>
      </c>
      <c r="K351">
        <v>23</v>
      </c>
      <c r="L351">
        <v>42.6</v>
      </c>
      <c r="M351">
        <v>52.34</v>
      </c>
      <c r="N351">
        <v>62.4</v>
      </c>
      <c r="O351">
        <v>72.5</v>
      </c>
      <c r="P351">
        <v>78.08</v>
      </c>
      <c r="Q351">
        <v>76.64</v>
      </c>
      <c r="R351">
        <v>67.5</v>
      </c>
      <c r="S351">
        <v>52.88</v>
      </c>
      <c r="T351">
        <v>36.700000000000003</v>
      </c>
      <c r="U351">
        <v>29.7</v>
      </c>
      <c r="W351" s="19">
        <v>349</v>
      </c>
    </row>
    <row r="352" spans="5:23" x14ac:dyDescent="0.3">
      <c r="E352" t="s">
        <v>32</v>
      </c>
      <c r="F352" t="s">
        <v>499</v>
      </c>
      <c r="G352" t="s">
        <v>482</v>
      </c>
      <c r="H352" t="s">
        <v>513</v>
      </c>
      <c r="I352" t="s">
        <v>513</v>
      </c>
      <c r="J352">
        <v>23.7</v>
      </c>
      <c r="K352">
        <v>20.12</v>
      </c>
      <c r="L352">
        <v>38.5</v>
      </c>
      <c r="M352">
        <v>51.08</v>
      </c>
      <c r="N352">
        <v>55</v>
      </c>
      <c r="O352">
        <v>69.260000000000005</v>
      </c>
      <c r="P352">
        <v>68.36</v>
      </c>
      <c r="Q352">
        <v>72.319999999999993</v>
      </c>
      <c r="R352">
        <v>68.5</v>
      </c>
      <c r="S352">
        <v>49.1</v>
      </c>
      <c r="T352">
        <v>34.200000000000003</v>
      </c>
      <c r="U352">
        <v>29.5</v>
      </c>
      <c r="W352" s="24">
        <v>350</v>
      </c>
    </row>
    <row r="353" spans="5:23" x14ac:dyDescent="0.3">
      <c r="E353" t="s">
        <v>32</v>
      </c>
      <c r="F353" t="s">
        <v>499</v>
      </c>
      <c r="G353" t="s">
        <v>514</v>
      </c>
      <c r="H353" t="s">
        <v>515</v>
      </c>
      <c r="I353" t="s">
        <v>515</v>
      </c>
      <c r="J353">
        <v>22.6</v>
      </c>
      <c r="K353">
        <v>33.619999999999997</v>
      </c>
      <c r="L353">
        <v>39</v>
      </c>
      <c r="M353">
        <v>52.34</v>
      </c>
      <c r="N353">
        <v>65.099999999999994</v>
      </c>
      <c r="O353">
        <v>71.959999999999994</v>
      </c>
      <c r="P353">
        <v>76.64</v>
      </c>
      <c r="Q353">
        <v>75.92</v>
      </c>
      <c r="R353">
        <v>72.900000000000006</v>
      </c>
      <c r="S353">
        <v>53.42</v>
      </c>
      <c r="T353">
        <v>36.700000000000003</v>
      </c>
      <c r="U353">
        <v>23.9</v>
      </c>
      <c r="W353" s="19">
        <v>351</v>
      </c>
    </row>
    <row r="354" spans="5:23" x14ac:dyDescent="0.3">
      <c r="E354" t="s">
        <v>32</v>
      </c>
      <c r="F354" t="s">
        <v>499</v>
      </c>
      <c r="G354" t="s">
        <v>516</v>
      </c>
      <c r="H354" t="s">
        <v>517</v>
      </c>
      <c r="I354" t="s">
        <v>1942</v>
      </c>
      <c r="J354">
        <v>20.5</v>
      </c>
      <c r="K354">
        <v>32.9</v>
      </c>
      <c r="L354">
        <v>34.9</v>
      </c>
      <c r="M354">
        <v>50</v>
      </c>
      <c r="N354">
        <v>57.4</v>
      </c>
      <c r="O354">
        <v>70.16</v>
      </c>
      <c r="P354">
        <v>74.3</v>
      </c>
      <c r="Q354">
        <v>76.28</v>
      </c>
      <c r="R354">
        <v>66.599999999999994</v>
      </c>
      <c r="S354">
        <v>49.46</v>
      </c>
      <c r="T354">
        <v>34</v>
      </c>
      <c r="U354">
        <v>20.5</v>
      </c>
      <c r="W354" s="24">
        <v>352</v>
      </c>
    </row>
    <row r="355" spans="5:23" x14ac:dyDescent="0.3">
      <c r="E355" t="s">
        <v>32</v>
      </c>
      <c r="F355" t="s">
        <v>499</v>
      </c>
      <c r="G355" t="s">
        <v>518</v>
      </c>
      <c r="H355" t="s">
        <v>519</v>
      </c>
      <c r="I355" t="s">
        <v>519</v>
      </c>
      <c r="J355">
        <v>26.1</v>
      </c>
      <c r="K355">
        <v>21.38</v>
      </c>
      <c r="L355">
        <v>46</v>
      </c>
      <c r="M355">
        <v>51.44</v>
      </c>
      <c r="N355">
        <v>63.1</v>
      </c>
      <c r="O355">
        <v>70.88</v>
      </c>
      <c r="P355">
        <v>71.06</v>
      </c>
      <c r="Q355">
        <v>74.84</v>
      </c>
      <c r="R355">
        <v>67.5</v>
      </c>
      <c r="S355">
        <v>53.96</v>
      </c>
      <c r="T355">
        <v>35.4</v>
      </c>
      <c r="U355">
        <v>32.700000000000003</v>
      </c>
      <c r="W355" s="19">
        <v>353</v>
      </c>
    </row>
    <row r="356" spans="5:23" x14ac:dyDescent="0.3">
      <c r="E356" t="s">
        <v>32</v>
      </c>
      <c r="F356" t="s">
        <v>499</v>
      </c>
      <c r="G356" t="s">
        <v>169</v>
      </c>
      <c r="H356" t="s">
        <v>520</v>
      </c>
      <c r="I356" t="s">
        <v>520</v>
      </c>
      <c r="J356">
        <v>22.3</v>
      </c>
      <c r="K356">
        <v>28.04</v>
      </c>
      <c r="L356">
        <v>45.3</v>
      </c>
      <c r="M356">
        <v>57.2</v>
      </c>
      <c r="N356">
        <v>60.6</v>
      </c>
      <c r="O356">
        <v>71.06</v>
      </c>
      <c r="P356">
        <v>73.760000000000005</v>
      </c>
      <c r="Q356">
        <v>75.38</v>
      </c>
      <c r="R356">
        <v>61.5</v>
      </c>
      <c r="S356">
        <v>51.98</v>
      </c>
      <c r="T356">
        <v>37</v>
      </c>
      <c r="U356">
        <v>23.7</v>
      </c>
      <c r="W356" s="24">
        <v>354</v>
      </c>
    </row>
    <row r="357" spans="5:23" x14ac:dyDescent="0.3">
      <c r="E357" t="s">
        <v>32</v>
      </c>
      <c r="F357" t="s">
        <v>499</v>
      </c>
      <c r="G357" t="s">
        <v>521</v>
      </c>
      <c r="H357" t="s">
        <v>522</v>
      </c>
      <c r="I357" t="s">
        <v>522</v>
      </c>
      <c r="J357">
        <v>21</v>
      </c>
      <c r="K357">
        <v>28.76</v>
      </c>
      <c r="L357">
        <v>44.8</v>
      </c>
      <c r="M357">
        <v>51.62</v>
      </c>
      <c r="N357">
        <v>60.3</v>
      </c>
      <c r="O357">
        <v>69.98</v>
      </c>
      <c r="P357">
        <v>75.02</v>
      </c>
      <c r="Q357">
        <v>74.84</v>
      </c>
      <c r="R357">
        <v>67.3</v>
      </c>
      <c r="S357">
        <v>54.14</v>
      </c>
      <c r="T357">
        <v>35.200000000000003</v>
      </c>
      <c r="U357">
        <v>27.3</v>
      </c>
      <c r="W357" s="19">
        <v>355</v>
      </c>
    </row>
    <row r="358" spans="5:23" x14ac:dyDescent="0.3">
      <c r="E358" t="s">
        <v>32</v>
      </c>
      <c r="F358" t="s">
        <v>499</v>
      </c>
      <c r="G358" t="s">
        <v>523</v>
      </c>
      <c r="H358" t="s">
        <v>524</v>
      </c>
      <c r="I358" t="s">
        <v>524</v>
      </c>
      <c r="J358">
        <v>25.9</v>
      </c>
      <c r="K358">
        <v>22.1</v>
      </c>
      <c r="L358">
        <v>38.700000000000003</v>
      </c>
      <c r="M358">
        <v>51.98</v>
      </c>
      <c r="N358">
        <v>57.7</v>
      </c>
      <c r="O358">
        <v>69.8</v>
      </c>
      <c r="P358">
        <v>76.64</v>
      </c>
      <c r="Q358">
        <v>72.319999999999993</v>
      </c>
      <c r="R358">
        <v>70.7</v>
      </c>
      <c r="S358">
        <v>55.58</v>
      </c>
      <c r="T358">
        <v>34.200000000000003</v>
      </c>
      <c r="U358">
        <v>22.5</v>
      </c>
      <c r="W358" s="24">
        <v>356</v>
      </c>
    </row>
    <row r="359" spans="5:23" x14ac:dyDescent="0.3">
      <c r="E359" t="s">
        <v>32</v>
      </c>
      <c r="F359" t="s">
        <v>499</v>
      </c>
      <c r="G359" t="s">
        <v>525</v>
      </c>
      <c r="H359" t="s">
        <v>526</v>
      </c>
      <c r="I359" t="s">
        <v>1943</v>
      </c>
      <c r="J359">
        <v>21.2</v>
      </c>
      <c r="K359">
        <v>22.64</v>
      </c>
      <c r="L359">
        <v>39.6</v>
      </c>
      <c r="M359">
        <v>51.44</v>
      </c>
      <c r="N359">
        <v>64</v>
      </c>
      <c r="O359">
        <v>73.22</v>
      </c>
      <c r="P359">
        <v>77</v>
      </c>
      <c r="Q359">
        <v>73.760000000000005</v>
      </c>
      <c r="R359">
        <v>66.7</v>
      </c>
      <c r="S359">
        <v>49.64</v>
      </c>
      <c r="T359">
        <v>39.6</v>
      </c>
      <c r="U359">
        <v>25.3</v>
      </c>
      <c r="W359" s="19">
        <v>357</v>
      </c>
    </row>
    <row r="360" spans="5:23" x14ac:dyDescent="0.3">
      <c r="E360" t="s">
        <v>32</v>
      </c>
      <c r="F360" t="s">
        <v>499</v>
      </c>
      <c r="G360" t="s">
        <v>527</v>
      </c>
      <c r="H360" t="s">
        <v>528</v>
      </c>
      <c r="I360" t="s">
        <v>1944</v>
      </c>
      <c r="J360">
        <v>16.3</v>
      </c>
      <c r="K360">
        <v>23</v>
      </c>
      <c r="L360">
        <v>35.1</v>
      </c>
      <c r="M360">
        <v>43.7</v>
      </c>
      <c r="N360">
        <v>57.4</v>
      </c>
      <c r="O360">
        <v>68.900000000000006</v>
      </c>
      <c r="P360">
        <v>69.44</v>
      </c>
      <c r="Q360">
        <v>70.16</v>
      </c>
      <c r="R360">
        <v>63.9</v>
      </c>
      <c r="S360">
        <v>50</v>
      </c>
      <c r="T360">
        <v>29.1</v>
      </c>
      <c r="U360">
        <v>22.5</v>
      </c>
      <c r="W360" s="24">
        <v>358</v>
      </c>
    </row>
    <row r="361" spans="5:23" x14ac:dyDescent="0.3">
      <c r="E361" t="s">
        <v>32</v>
      </c>
      <c r="F361" t="s">
        <v>499</v>
      </c>
      <c r="G361" t="s">
        <v>529</v>
      </c>
      <c r="H361" t="s">
        <v>530</v>
      </c>
      <c r="I361" t="s">
        <v>1945</v>
      </c>
      <c r="J361">
        <v>16.7</v>
      </c>
      <c r="K361">
        <v>16.7</v>
      </c>
      <c r="L361">
        <v>26.2</v>
      </c>
      <c r="M361">
        <v>49.64</v>
      </c>
      <c r="N361">
        <v>58.8</v>
      </c>
      <c r="O361">
        <v>66.38</v>
      </c>
      <c r="P361">
        <v>72.680000000000007</v>
      </c>
      <c r="Q361">
        <v>68</v>
      </c>
      <c r="R361">
        <v>62.4</v>
      </c>
      <c r="S361">
        <v>47.84</v>
      </c>
      <c r="T361">
        <v>28.4</v>
      </c>
      <c r="U361">
        <v>7.2</v>
      </c>
      <c r="W361" s="19">
        <v>359</v>
      </c>
    </row>
    <row r="362" spans="5:23" x14ac:dyDescent="0.3">
      <c r="E362" t="s">
        <v>32</v>
      </c>
      <c r="F362" t="s">
        <v>499</v>
      </c>
      <c r="G362" t="s">
        <v>531</v>
      </c>
      <c r="H362" t="s">
        <v>532</v>
      </c>
      <c r="I362" t="s">
        <v>1946</v>
      </c>
      <c r="J362">
        <v>24.8</v>
      </c>
      <c r="K362">
        <v>24.8</v>
      </c>
      <c r="L362">
        <v>43</v>
      </c>
      <c r="M362">
        <v>57.02</v>
      </c>
      <c r="N362">
        <v>58.8</v>
      </c>
      <c r="O362">
        <v>72.5</v>
      </c>
      <c r="P362">
        <v>76.819999999999993</v>
      </c>
      <c r="Q362">
        <v>74.12</v>
      </c>
      <c r="R362">
        <v>66.2</v>
      </c>
      <c r="S362">
        <v>52.52</v>
      </c>
      <c r="T362">
        <v>37.9</v>
      </c>
      <c r="U362">
        <v>26.4</v>
      </c>
      <c r="W362" s="24">
        <v>360</v>
      </c>
    </row>
    <row r="363" spans="5:23" x14ac:dyDescent="0.3">
      <c r="E363" t="s">
        <v>32</v>
      </c>
      <c r="F363" t="s">
        <v>499</v>
      </c>
      <c r="G363" t="s">
        <v>533</v>
      </c>
      <c r="H363" t="s">
        <v>534</v>
      </c>
      <c r="I363" t="s">
        <v>1947</v>
      </c>
      <c r="J363">
        <v>17.8</v>
      </c>
      <c r="K363">
        <v>30.56</v>
      </c>
      <c r="L363">
        <v>32.5</v>
      </c>
      <c r="M363">
        <v>47.84</v>
      </c>
      <c r="N363">
        <v>62.1</v>
      </c>
      <c r="O363">
        <v>69.8</v>
      </c>
      <c r="P363">
        <v>75.02</v>
      </c>
      <c r="Q363">
        <v>70.34</v>
      </c>
      <c r="R363">
        <v>64.8</v>
      </c>
      <c r="S363">
        <v>51.44</v>
      </c>
      <c r="T363">
        <v>34</v>
      </c>
      <c r="U363">
        <v>16.899999999999999</v>
      </c>
      <c r="W363" s="19">
        <v>361</v>
      </c>
    </row>
    <row r="364" spans="5:23" x14ac:dyDescent="0.3">
      <c r="E364" t="s">
        <v>32</v>
      </c>
      <c r="F364" t="s">
        <v>499</v>
      </c>
      <c r="G364" t="s">
        <v>144</v>
      </c>
      <c r="H364" t="s">
        <v>535</v>
      </c>
      <c r="I364" t="s">
        <v>535</v>
      </c>
      <c r="J364">
        <v>26.4</v>
      </c>
      <c r="K364">
        <v>32.18</v>
      </c>
      <c r="L364">
        <v>43.3</v>
      </c>
      <c r="M364">
        <v>54.86</v>
      </c>
      <c r="N364">
        <v>61</v>
      </c>
      <c r="O364">
        <v>69.98</v>
      </c>
      <c r="P364">
        <v>75.739999999999995</v>
      </c>
      <c r="Q364">
        <v>73.760000000000005</v>
      </c>
      <c r="R364">
        <v>75.599999999999994</v>
      </c>
      <c r="S364">
        <v>53.78</v>
      </c>
      <c r="T364">
        <v>39.9</v>
      </c>
      <c r="U364">
        <v>34.700000000000003</v>
      </c>
      <c r="W364" s="24">
        <v>362</v>
      </c>
    </row>
    <row r="365" spans="5:23" x14ac:dyDescent="0.3">
      <c r="E365" t="s">
        <v>32</v>
      </c>
      <c r="F365" t="s">
        <v>499</v>
      </c>
      <c r="G365" t="s">
        <v>144</v>
      </c>
      <c r="H365" t="s">
        <v>536</v>
      </c>
      <c r="I365" t="s">
        <v>1948</v>
      </c>
      <c r="J365">
        <v>24.6</v>
      </c>
      <c r="K365">
        <v>28.4</v>
      </c>
      <c r="L365">
        <v>37.799999999999997</v>
      </c>
      <c r="M365">
        <v>59.54</v>
      </c>
      <c r="N365">
        <v>63.5</v>
      </c>
      <c r="O365">
        <v>69.8</v>
      </c>
      <c r="P365">
        <v>76.459999999999994</v>
      </c>
      <c r="Q365">
        <v>75.739999999999995</v>
      </c>
      <c r="R365">
        <v>70.3</v>
      </c>
      <c r="S365">
        <v>55.58</v>
      </c>
      <c r="T365">
        <v>44.8</v>
      </c>
      <c r="U365">
        <v>34.5</v>
      </c>
      <c r="W365" s="19">
        <v>363</v>
      </c>
    </row>
    <row r="366" spans="5:23" x14ac:dyDescent="0.3">
      <c r="E366" t="s">
        <v>32</v>
      </c>
      <c r="F366" t="s">
        <v>499</v>
      </c>
      <c r="G366" t="s">
        <v>173</v>
      </c>
      <c r="H366" t="s">
        <v>537</v>
      </c>
      <c r="I366" t="s">
        <v>537</v>
      </c>
      <c r="J366">
        <v>27.1</v>
      </c>
      <c r="K366">
        <v>23.9</v>
      </c>
      <c r="L366">
        <v>40.6</v>
      </c>
      <c r="M366">
        <v>54.32</v>
      </c>
      <c r="N366">
        <v>64.2</v>
      </c>
      <c r="O366">
        <v>71.599999999999994</v>
      </c>
      <c r="P366">
        <v>72.680000000000007</v>
      </c>
      <c r="Q366">
        <v>78.62</v>
      </c>
      <c r="R366">
        <v>74.7</v>
      </c>
      <c r="S366">
        <v>53.78</v>
      </c>
      <c r="T366">
        <v>39.9</v>
      </c>
      <c r="U366">
        <v>25.5</v>
      </c>
      <c r="W366" s="24">
        <v>364</v>
      </c>
    </row>
    <row r="367" spans="5:23" x14ac:dyDescent="0.3">
      <c r="E367" t="s">
        <v>32</v>
      </c>
      <c r="F367" t="s">
        <v>499</v>
      </c>
      <c r="G367" t="s">
        <v>538</v>
      </c>
      <c r="H367" t="s">
        <v>539</v>
      </c>
      <c r="I367" t="s">
        <v>539</v>
      </c>
      <c r="J367">
        <v>21.9</v>
      </c>
      <c r="K367">
        <v>24.08</v>
      </c>
      <c r="L367">
        <v>41.4</v>
      </c>
      <c r="M367">
        <v>50.72</v>
      </c>
      <c r="N367">
        <v>67.3</v>
      </c>
      <c r="O367">
        <v>70.52</v>
      </c>
      <c r="P367">
        <v>69.98</v>
      </c>
      <c r="Q367">
        <v>70.7</v>
      </c>
      <c r="R367">
        <v>66.2</v>
      </c>
      <c r="S367">
        <v>58.1</v>
      </c>
      <c r="T367">
        <v>42.8</v>
      </c>
      <c r="U367">
        <v>26.1</v>
      </c>
      <c r="W367" s="19">
        <v>365</v>
      </c>
    </row>
    <row r="368" spans="5:23" x14ac:dyDescent="0.3">
      <c r="E368" t="s">
        <v>32</v>
      </c>
      <c r="F368" t="s">
        <v>499</v>
      </c>
      <c r="G368" t="s">
        <v>540</v>
      </c>
      <c r="H368" t="s">
        <v>541</v>
      </c>
      <c r="I368" t="s">
        <v>1949</v>
      </c>
      <c r="J368">
        <v>14.2</v>
      </c>
      <c r="K368">
        <v>16.16</v>
      </c>
      <c r="L368">
        <v>34.700000000000003</v>
      </c>
      <c r="M368">
        <v>46.76</v>
      </c>
      <c r="N368">
        <v>59.2</v>
      </c>
      <c r="O368">
        <v>68.540000000000006</v>
      </c>
      <c r="P368">
        <v>73.58</v>
      </c>
      <c r="Q368">
        <v>68.900000000000006</v>
      </c>
      <c r="R368">
        <v>62.2</v>
      </c>
      <c r="S368">
        <v>46.76</v>
      </c>
      <c r="T368">
        <v>33.299999999999997</v>
      </c>
      <c r="U368">
        <v>17.600000000000001</v>
      </c>
      <c r="W368" s="24">
        <v>366</v>
      </c>
    </row>
    <row r="369" spans="5:23" x14ac:dyDescent="0.3">
      <c r="E369" t="s">
        <v>32</v>
      </c>
      <c r="F369" t="s">
        <v>499</v>
      </c>
      <c r="G369" t="s">
        <v>542</v>
      </c>
      <c r="H369" t="s">
        <v>543</v>
      </c>
      <c r="I369" t="s">
        <v>1950</v>
      </c>
      <c r="J369">
        <v>18.100000000000001</v>
      </c>
      <c r="K369">
        <v>23.18</v>
      </c>
      <c r="L369">
        <v>37.6</v>
      </c>
      <c r="M369">
        <v>53.42</v>
      </c>
      <c r="N369">
        <v>57.9</v>
      </c>
      <c r="O369">
        <v>71.78</v>
      </c>
      <c r="P369">
        <v>71.239999999999995</v>
      </c>
      <c r="Q369">
        <v>71.239999999999995</v>
      </c>
      <c r="R369">
        <v>65.099999999999994</v>
      </c>
      <c r="S369">
        <v>51.8</v>
      </c>
      <c r="T369">
        <v>37.200000000000003</v>
      </c>
      <c r="U369">
        <v>21.9</v>
      </c>
      <c r="W369" s="19">
        <v>367</v>
      </c>
    </row>
    <row r="370" spans="5:23" x14ac:dyDescent="0.3">
      <c r="E370" t="s">
        <v>32</v>
      </c>
      <c r="F370" t="s">
        <v>499</v>
      </c>
      <c r="G370" t="s">
        <v>544</v>
      </c>
      <c r="H370" t="s">
        <v>545</v>
      </c>
      <c r="I370" t="s">
        <v>545</v>
      </c>
      <c r="J370">
        <v>22.3</v>
      </c>
      <c r="K370">
        <v>24.44</v>
      </c>
      <c r="L370">
        <v>37.799999999999997</v>
      </c>
      <c r="M370">
        <v>50.36</v>
      </c>
      <c r="N370">
        <v>64.2</v>
      </c>
      <c r="O370">
        <v>70.7</v>
      </c>
      <c r="P370">
        <v>72.5</v>
      </c>
      <c r="Q370">
        <v>74.84</v>
      </c>
      <c r="R370">
        <v>70</v>
      </c>
      <c r="S370">
        <v>52.52</v>
      </c>
      <c r="T370">
        <v>41</v>
      </c>
      <c r="U370">
        <v>29.1</v>
      </c>
      <c r="W370" s="24">
        <v>368</v>
      </c>
    </row>
    <row r="371" spans="5:23" x14ac:dyDescent="0.3">
      <c r="E371" t="s">
        <v>32</v>
      </c>
      <c r="F371" t="s">
        <v>499</v>
      </c>
      <c r="G371" t="s">
        <v>546</v>
      </c>
      <c r="H371" t="s">
        <v>547</v>
      </c>
      <c r="I371" t="s">
        <v>1951</v>
      </c>
      <c r="J371">
        <v>27</v>
      </c>
      <c r="K371">
        <v>25.16</v>
      </c>
      <c r="L371">
        <v>43</v>
      </c>
      <c r="M371">
        <v>53.6</v>
      </c>
      <c r="N371">
        <v>57.9</v>
      </c>
      <c r="O371">
        <v>70.7</v>
      </c>
      <c r="P371">
        <v>72.680000000000007</v>
      </c>
      <c r="Q371">
        <v>70.52</v>
      </c>
      <c r="R371">
        <v>66.400000000000006</v>
      </c>
      <c r="S371">
        <v>56.66</v>
      </c>
      <c r="T371">
        <v>37.6</v>
      </c>
      <c r="U371">
        <v>21.6</v>
      </c>
      <c r="W371" s="19">
        <v>369</v>
      </c>
    </row>
    <row r="372" spans="5:23" x14ac:dyDescent="0.3">
      <c r="E372" t="s">
        <v>32</v>
      </c>
      <c r="F372" t="s">
        <v>499</v>
      </c>
      <c r="G372" t="s">
        <v>548</v>
      </c>
      <c r="H372" t="s">
        <v>549</v>
      </c>
      <c r="I372" t="s">
        <v>1952</v>
      </c>
      <c r="J372">
        <v>22.8</v>
      </c>
      <c r="K372">
        <v>27.32</v>
      </c>
      <c r="L372">
        <v>43.9</v>
      </c>
      <c r="M372">
        <v>49.28</v>
      </c>
      <c r="N372">
        <v>59</v>
      </c>
      <c r="O372">
        <v>68.540000000000006</v>
      </c>
      <c r="P372">
        <v>67.819999999999993</v>
      </c>
      <c r="Q372">
        <v>72.14</v>
      </c>
      <c r="R372">
        <v>64.599999999999994</v>
      </c>
      <c r="S372">
        <v>52.52</v>
      </c>
      <c r="T372">
        <v>38.799999999999997</v>
      </c>
      <c r="U372">
        <v>22.8</v>
      </c>
      <c r="W372" s="24">
        <v>370</v>
      </c>
    </row>
    <row r="373" spans="5:23" x14ac:dyDescent="0.3">
      <c r="E373" t="s">
        <v>32</v>
      </c>
      <c r="F373" t="s">
        <v>499</v>
      </c>
      <c r="G373" t="s">
        <v>550</v>
      </c>
      <c r="H373" t="s">
        <v>551</v>
      </c>
      <c r="I373" t="s">
        <v>551</v>
      </c>
      <c r="J373">
        <v>19.2</v>
      </c>
      <c r="K373">
        <v>23.18</v>
      </c>
      <c r="L373">
        <v>42.4</v>
      </c>
      <c r="M373">
        <v>49.64</v>
      </c>
      <c r="N373">
        <v>59.5</v>
      </c>
      <c r="O373">
        <v>69.8</v>
      </c>
      <c r="P373">
        <v>74.66</v>
      </c>
      <c r="Q373">
        <v>73.760000000000005</v>
      </c>
      <c r="R373">
        <v>61.2</v>
      </c>
      <c r="S373">
        <v>49.46</v>
      </c>
      <c r="T373">
        <v>31.6</v>
      </c>
      <c r="U373">
        <v>26.6</v>
      </c>
      <c r="W373" s="19">
        <v>371</v>
      </c>
    </row>
    <row r="374" spans="5:23" x14ac:dyDescent="0.3">
      <c r="E374" t="s">
        <v>32</v>
      </c>
      <c r="F374" t="s">
        <v>499</v>
      </c>
      <c r="G374" t="s">
        <v>552</v>
      </c>
      <c r="H374" t="s">
        <v>553</v>
      </c>
      <c r="I374" t="s">
        <v>1953</v>
      </c>
      <c r="J374">
        <v>25.5</v>
      </c>
      <c r="K374">
        <v>22.82</v>
      </c>
      <c r="L374">
        <v>40.6</v>
      </c>
      <c r="M374">
        <v>52.52</v>
      </c>
      <c r="N374">
        <v>58.8</v>
      </c>
      <c r="O374">
        <v>73.400000000000006</v>
      </c>
      <c r="P374">
        <v>76.819999999999993</v>
      </c>
      <c r="Q374">
        <v>66.92</v>
      </c>
      <c r="R374">
        <v>65.5</v>
      </c>
      <c r="S374">
        <v>51.08</v>
      </c>
      <c r="T374">
        <v>42.4</v>
      </c>
      <c r="U374">
        <v>12.4</v>
      </c>
      <c r="W374" s="24">
        <v>372</v>
      </c>
    </row>
    <row r="375" spans="5:23" x14ac:dyDescent="0.3">
      <c r="E375" t="s">
        <v>32</v>
      </c>
      <c r="F375" t="s">
        <v>499</v>
      </c>
      <c r="G375" t="s">
        <v>155</v>
      </c>
      <c r="H375" t="s">
        <v>554</v>
      </c>
      <c r="I375" t="s">
        <v>554</v>
      </c>
      <c r="J375">
        <v>22.3</v>
      </c>
      <c r="K375">
        <v>21.92</v>
      </c>
      <c r="L375">
        <v>43.7</v>
      </c>
      <c r="M375">
        <v>52.88</v>
      </c>
      <c r="N375">
        <v>63.7</v>
      </c>
      <c r="O375">
        <v>70.88</v>
      </c>
      <c r="P375">
        <v>77</v>
      </c>
      <c r="Q375">
        <v>75.38</v>
      </c>
      <c r="R375">
        <v>68.5</v>
      </c>
      <c r="S375">
        <v>54.68</v>
      </c>
      <c r="T375">
        <v>37.6</v>
      </c>
      <c r="U375">
        <v>31.5</v>
      </c>
      <c r="W375" s="19">
        <v>373</v>
      </c>
    </row>
    <row r="376" spans="5:23" x14ac:dyDescent="0.3">
      <c r="E376" t="s">
        <v>32</v>
      </c>
      <c r="F376" t="s">
        <v>499</v>
      </c>
      <c r="G376" t="s">
        <v>555</v>
      </c>
      <c r="H376" t="s">
        <v>556</v>
      </c>
      <c r="I376" t="s">
        <v>556</v>
      </c>
      <c r="J376">
        <v>18.3</v>
      </c>
      <c r="K376">
        <v>34.159999999999997</v>
      </c>
      <c r="L376">
        <v>40.1</v>
      </c>
      <c r="M376">
        <v>50.9</v>
      </c>
      <c r="N376">
        <v>55.4</v>
      </c>
      <c r="O376">
        <v>69.8</v>
      </c>
      <c r="P376">
        <v>73.400000000000006</v>
      </c>
      <c r="Q376">
        <v>71.42</v>
      </c>
      <c r="R376">
        <v>60.6</v>
      </c>
      <c r="S376">
        <v>52.52</v>
      </c>
      <c r="T376">
        <v>25.7</v>
      </c>
      <c r="U376">
        <v>23.5</v>
      </c>
      <c r="W376" s="24">
        <v>374</v>
      </c>
    </row>
    <row r="377" spans="5:23" x14ac:dyDescent="0.3">
      <c r="E377" t="s">
        <v>32</v>
      </c>
      <c r="F377" t="s">
        <v>499</v>
      </c>
      <c r="G377" t="s">
        <v>514</v>
      </c>
      <c r="H377" t="s">
        <v>557</v>
      </c>
      <c r="I377" t="s">
        <v>1954</v>
      </c>
      <c r="J377">
        <v>24.1</v>
      </c>
      <c r="K377">
        <v>25.88</v>
      </c>
      <c r="L377">
        <v>40.1</v>
      </c>
      <c r="M377">
        <v>53.24</v>
      </c>
      <c r="N377">
        <v>64.599999999999994</v>
      </c>
      <c r="O377">
        <v>74.66</v>
      </c>
      <c r="P377">
        <v>71.959999999999994</v>
      </c>
      <c r="Q377">
        <v>78.44</v>
      </c>
      <c r="R377">
        <v>68.400000000000006</v>
      </c>
      <c r="S377">
        <v>49.46</v>
      </c>
      <c r="T377">
        <v>37.4</v>
      </c>
      <c r="U377">
        <v>24.6</v>
      </c>
      <c r="W377" s="19">
        <v>375</v>
      </c>
    </row>
    <row r="378" spans="5:23" x14ac:dyDescent="0.3">
      <c r="E378" t="s">
        <v>32</v>
      </c>
      <c r="F378" t="s">
        <v>499</v>
      </c>
      <c r="G378" t="s">
        <v>558</v>
      </c>
      <c r="H378" t="s">
        <v>559</v>
      </c>
      <c r="I378" t="s">
        <v>1955</v>
      </c>
      <c r="J378">
        <v>17.2</v>
      </c>
      <c r="K378">
        <v>28.22</v>
      </c>
      <c r="L378">
        <v>36.299999999999997</v>
      </c>
      <c r="M378">
        <v>51.26</v>
      </c>
      <c r="N378">
        <v>62.2</v>
      </c>
      <c r="O378">
        <v>71.42</v>
      </c>
      <c r="P378">
        <v>76.459999999999994</v>
      </c>
      <c r="Q378">
        <v>71.959999999999994</v>
      </c>
      <c r="R378">
        <v>64.599999999999994</v>
      </c>
      <c r="S378">
        <v>50.18</v>
      </c>
      <c r="T378">
        <v>35.1</v>
      </c>
      <c r="U378">
        <v>22.5</v>
      </c>
      <c r="W378" s="24">
        <v>376</v>
      </c>
    </row>
    <row r="379" spans="5:23" x14ac:dyDescent="0.3">
      <c r="E379" t="s">
        <v>32</v>
      </c>
      <c r="F379" t="s">
        <v>499</v>
      </c>
      <c r="G379" t="s">
        <v>560</v>
      </c>
      <c r="H379" t="s">
        <v>561</v>
      </c>
      <c r="I379" t="s">
        <v>561</v>
      </c>
      <c r="J379">
        <v>13.8</v>
      </c>
      <c r="K379">
        <v>22.46</v>
      </c>
      <c r="L379">
        <v>29.1</v>
      </c>
      <c r="M379">
        <v>49.64</v>
      </c>
      <c r="N379">
        <v>57.9</v>
      </c>
      <c r="O379">
        <v>67.459999999999994</v>
      </c>
      <c r="P379">
        <v>72.14</v>
      </c>
      <c r="Q379">
        <v>68.36</v>
      </c>
      <c r="R379">
        <v>59.4</v>
      </c>
      <c r="S379">
        <v>48.02</v>
      </c>
      <c r="T379">
        <v>36.5</v>
      </c>
      <c r="U379">
        <v>7.2</v>
      </c>
      <c r="W379" s="19">
        <v>377</v>
      </c>
    </row>
    <row r="380" spans="5:23" x14ac:dyDescent="0.3">
      <c r="E380" t="s">
        <v>32</v>
      </c>
      <c r="F380" t="s">
        <v>499</v>
      </c>
      <c r="G380" t="s">
        <v>562</v>
      </c>
      <c r="H380" t="s">
        <v>563</v>
      </c>
      <c r="I380" t="s">
        <v>563</v>
      </c>
      <c r="J380">
        <v>22.6</v>
      </c>
      <c r="K380">
        <v>21.74</v>
      </c>
      <c r="L380">
        <v>35.6</v>
      </c>
      <c r="M380">
        <v>50.54</v>
      </c>
      <c r="N380">
        <v>55.9</v>
      </c>
      <c r="O380">
        <v>69.62</v>
      </c>
      <c r="P380">
        <v>71.78</v>
      </c>
      <c r="Q380">
        <v>75.92</v>
      </c>
      <c r="R380">
        <v>62.4</v>
      </c>
      <c r="S380">
        <v>53.42</v>
      </c>
      <c r="T380">
        <v>30.6</v>
      </c>
      <c r="U380">
        <v>23.5</v>
      </c>
      <c r="W380" s="24">
        <v>378</v>
      </c>
    </row>
    <row r="381" spans="5:23" x14ac:dyDescent="0.3">
      <c r="E381" t="s">
        <v>32</v>
      </c>
      <c r="F381" t="s">
        <v>499</v>
      </c>
      <c r="G381" t="s">
        <v>564</v>
      </c>
      <c r="H381" t="s">
        <v>565</v>
      </c>
      <c r="I381" t="s">
        <v>565</v>
      </c>
      <c r="J381">
        <v>25.9</v>
      </c>
      <c r="K381">
        <v>22.82</v>
      </c>
      <c r="L381">
        <v>37</v>
      </c>
      <c r="M381">
        <v>53.24</v>
      </c>
      <c r="N381">
        <v>58.8</v>
      </c>
      <c r="O381">
        <v>71.78</v>
      </c>
      <c r="P381">
        <v>73.58</v>
      </c>
      <c r="Q381">
        <v>72.680000000000007</v>
      </c>
      <c r="R381">
        <v>70.900000000000006</v>
      </c>
      <c r="S381">
        <v>50.18</v>
      </c>
      <c r="T381">
        <v>38.299999999999997</v>
      </c>
      <c r="U381">
        <v>31.3</v>
      </c>
      <c r="W381" s="19">
        <v>379</v>
      </c>
    </row>
    <row r="382" spans="5:23" x14ac:dyDescent="0.3">
      <c r="E382" t="s">
        <v>32</v>
      </c>
      <c r="F382" t="s">
        <v>499</v>
      </c>
      <c r="G382" t="s">
        <v>566</v>
      </c>
      <c r="H382" t="s">
        <v>567</v>
      </c>
      <c r="I382" t="s">
        <v>1956</v>
      </c>
      <c r="J382">
        <v>15.3</v>
      </c>
      <c r="K382">
        <v>18.32</v>
      </c>
      <c r="L382">
        <v>35.799999999999997</v>
      </c>
      <c r="M382">
        <v>49.46</v>
      </c>
      <c r="N382">
        <v>59.5</v>
      </c>
      <c r="O382">
        <v>69.98</v>
      </c>
      <c r="P382">
        <v>74.48</v>
      </c>
      <c r="Q382">
        <v>71.599999999999994</v>
      </c>
      <c r="R382">
        <v>64.400000000000006</v>
      </c>
      <c r="S382">
        <v>51.26</v>
      </c>
      <c r="T382">
        <v>36.1</v>
      </c>
      <c r="U382">
        <v>23.7</v>
      </c>
      <c r="W382" s="24">
        <v>380</v>
      </c>
    </row>
    <row r="383" spans="5:23" x14ac:dyDescent="0.3">
      <c r="E383" t="s">
        <v>32</v>
      </c>
      <c r="F383" t="s">
        <v>499</v>
      </c>
      <c r="G383" t="s">
        <v>568</v>
      </c>
      <c r="H383" t="s">
        <v>569</v>
      </c>
      <c r="I383" t="s">
        <v>569</v>
      </c>
      <c r="J383">
        <v>21.7</v>
      </c>
      <c r="K383">
        <v>25.88</v>
      </c>
      <c r="L383">
        <v>43.7</v>
      </c>
      <c r="M383">
        <v>51.62</v>
      </c>
      <c r="N383">
        <v>57.9</v>
      </c>
      <c r="O383">
        <v>71.06</v>
      </c>
      <c r="P383">
        <v>77.540000000000006</v>
      </c>
      <c r="Q383">
        <v>74.3</v>
      </c>
      <c r="R383">
        <v>67.3</v>
      </c>
      <c r="S383">
        <v>53.24</v>
      </c>
      <c r="T383">
        <v>35.799999999999997</v>
      </c>
      <c r="U383">
        <v>28.4</v>
      </c>
      <c r="W383" s="19">
        <v>381</v>
      </c>
    </row>
    <row r="384" spans="5:23" x14ac:dyDescent="0.3">
      <c r="E384" t="s">
        <v>32</v>
      </c>
      <c r="F384" t="s">
        <v>570</v>
      </c>
      <c r="G384" t="s">
        <v>571</v>
      </c>
      <c r="H384" t="s">
        <v>572</v>
      </c>
      <c r="I384" t="s">
        <v>1957</v>
      </c>
      <c r="J384">
        <v>28.9</v>
      </c>
      <c r="K384">
        <v>36.86</v>
      </c>
      <c r="L384">
        <v>43</v>
      </c>
      <c r="M384">
        <v>52.88</v>
      </c>
      <c r="N384">
        <v>58.3</v>
      </c>
      <c r="O384">
        <v>67.64</v>
      </c>
      <c r="P384">
        <v>76.099999999999994</v>
      </c>
      <c r="Q384">
        <v>70.16</v>
      </c>
      <c r="R384">
        <v>63.3</v>
      </c>
      <c r="S384">
        <v>53.06</v>
      </c>
      <c r="T384">
        <v>39.200000000000003</v>
      </c>
      <c r="U384">
        <v>35.4</v>
      </c>
      <c r="W384" s="24">
        <v>382</v>
      </c>
    </row>
    <row r="385" spans="5:23" x14ac:dyDescent="0.3">
      <c r="E385" t="s">
        <v>32</v>
      </c>
      <c r="F385" t="s">
        <v>570</v>
      </c>
      <c r="G385" t="s">
        <v>573</v>
      </c>
      <c r="H385" t="s">
        <v>574</v>
      </c>
      <c r="I385" t="s">
        <v>1958</v>
      </c>
      <c r="J385">
        <v>29.8</v>
      </c>
      <c r="K385">
        <v>30.92</v>
      </c>
      <c r="L385">
        <v>41</v>
      </c>
      <c r="M385">
        <v>47.66</v>
      </c>
      <c r="N385">
        <v>55.2</v>
      </c>
      <c r="O385">
        <v>64.22</v>
      </c>
      <c r="P385">
        <v>73.040000000000006</v>
      </c>
      <c r="Q385">
        <v>72.680000000000007</v>
      </c>
      <c r="R385">
        <v>61.3</v>
      </c>
      <c r="S385">
        <v>48.56</v>
      </c>
      <c r="T385">
        <v>34.9</v>
      </c>
      <c r="U385">
        <v>33.1</v>
      </c>
      <c r="W385" s="19">
        <v>383</v>
      </c>
    </row>
    <row r="386" spans="5:23" x14ac:dyDescent="0.3">
      <c r="E386" t="s">
        <v>32</v>
      </c>
      <c r="F386" t="s">
        <v>570</v>
      </c>
      <c r="G386" t="s">
        <v>575</v>
      </c>
      <c r="H386" t="s">
        <v>576</v>
      </c>
      <c r="I386" t="s">
        <v>1959</v>
      </c>
      <c r="J386">
        <v>33.799999999999997</v>
      </c>
      <c r="K386">
        <v>33.799999999999997</v>
      </c>
      <c r="L386">
        <v>42.8</v>
      </c>
      <c r="M386">
        <v>48.74</v>
      </c>
      <c r="N386">
        <v>59</v>
      </c>
      <c r="O386">
        <v>68.900000000000006</v>
      </c>
      <c r="P386">
        <v>74.48</v>
      </c>
      <c r="Q386">
        <v>67.28</v>
      </c>
      <c r="R386">
        <v>62.2</v>
      </c>
      <c r="S386">
        <v>49.46</v>
      </c>
      <c r="T386">
        <v>39.9</v>
      </c>
      <c r="U386">
        <v>27.9</v>
      </c>
      <c r="W386" s="24">
        <v>384</v>
      </c>
    </row>
    <row r="387" spans="5:23" x14ac:dyDescent="0.3">
      <c r="E387" t="s">
        <v>32</v>
      </c>
      <c r="F387" t="s">
        <v>570</v>
      </c>
      <c r="G387" t="s">
        <v>577</v>
      </c>
      <c r="H387" t="s">
        <v>578</v>
      </c>
      <c r="I387" t="s">
        <v>1960</v>
      </c>
      <c r="J387">
        <v>27.5</v>
      </c>
      <c r="K387">
        <v>29.48</v>
      </c>
      <c r="L387">
        <v>41.9</v>
      </c>
      <c r="M387">
        <v>46.76</v>
      </c>
      <c r="N387">
        <v>50.7</v>
      </c>
      <c r="O387">
        <v>61.52</v>
      </c>
      <c r="P387">
        <v>69.98</v>
      </c>
      <c r="Q387">
        <v>69.44</v>
      </c>
      <c r="R387">
        <v>54.5</v>
      </c>
      <c r="S387">
        <v>44.78</v>
      </c>
      <c r="T387">
        <v>36.299999999999997</v>
      </c>
      <c r="U387">
        <v>30.7</v>
      </c>
      <c r="W387" s="19">
        <v>385</v>
      </c>
    </row>
    <row r="388" spans="5:23" x14ac:dyDescent="0.3">
      <c r="E388" t="s">
        <v>32</v>
      </c>
      <c r="F388" t="s">
        <v>570</v>
      </c>
      <c r="G388" t="s">
        <v>579</v>
      </c>
      <c r="H388" t="s">
        <v>580</v>
      </c>
      <c r="I388" t="s">
        <v>1961</v>
      </c>
      <c r="J388">
        <v>18.3</v>
      </c>
      <c r="K388">
        <v>21.2</v>
      </c>
      <c r="L388">
        <v>34.700000000000003</v>
      </c>
      <c r="M388">
        <v>46.58</v>
      </c>
      <c r="N388">
        <v>54.1</v>
      </c>
      <c r="O388">
        <v>61.52</v>
      </c>
      <c r="P388">
        <v>69.08</v>
      </c>
      <c r="Q388">
        <v>66.2</v>
      </c>
      <c r="R388">
        <v>56.7</v>
      </c>
      <c r="S388">
        <v>44.42</v>
      </c>
      <c r="T388">
        <v>32.4</v>
      </c>
      <c r="U388">
        <v>27.3</v>
      </c>
      <c r="W388" s="24">
        <v>386</v>
      </c>
    </row>
    <row r="389" spans="5:23" x14ac:dyDescent="0.3">
      <c r="E389" t="s">
        <v>32</v>
      </c>
      <c r="F389" t="s">
        <v>570</v>
      </c>
      <c r="G389" t="s">
        <v>581</v>
      </c>
      <c r="H389" t="s">
        <v>582</v>
      </c>
      <c r="I389" t="s">
        <v>1962</v>
      </c>
      <c r="J389">
        <v>32.200000000000003</v>
      </c>
      <c r="K389">
        <v>31.28</v>
      </c>
      <c r="L389">
        <v>42.6</v>
      </c>
      <c r="M389">
        <v>48.92</v>
      </c>
      <c r="N389">
        <v>55.8</v>
      </c>
      <c r="O389">
        <v>65.84</v>
      </c>
      <c r="P389">
        <v>74.84</v>
      </c>
      <c r="Q389">
        <v>73.58</v>
      </c>
      <c r="R389">
        <v>60.1</v>
      </c>
      <c r="S389">
        <v>46.22</v>
      </c>
      <c r="T389">
        <v>34.5</v>
      </c>
      <c r="U389">
        <v>32.5</v>
      </c>
      <c r="W389" s="19">
        <v>387</v>
      </c>
    </row>
    <row r="390" spans="5:23" x14ac:dyDescent="0.3">
      <c r="E390" t="s">
        <v>32</v>
      </c>
      <c r="F390" t="s">
        <v>570</v>
      </c>
      <c r="G390" t="s">
        <v>583</v>
      </c>
      <c r="H390" t="s">
        <v>584</v>
      </c>
      <c r="I390" t="s">
        <v>1963</v>
      </c>
      <c r="J390">
        <v>34.9</v>
      </c>
      <c r="K390">
        <v>36.5</v>
      </c>
      <c r="L390">
        <v>40.6</v>
      </c>
      <c r="M390">
        <v>52.34</v>
      </c>
      <c r="N390">
        <v>56.8</v>
      </c>
      <c r="O390">
        <v>66.56</v>
      </c>
      <c r="P390">
        <v>78.08</v>
      </c>
      <c r="Q390">
        <v>76.099999999999994</v>
      </c>
      <c r="R390">
        <v>61.3</v>
      </c>
      <c r="S390">
        <v>49.28</v>
      </c>
      <c r="T390">
        <v>40.5</v>
      </c>
      <c r="U390">
        <v>34.5</v>
      </c>
      <c r="W390" s="24">
        <v>388</v>
      </c>
    </row>
    <row r="391" spans="5:23" x14ac:dyDescent="0.3">
      <c r="E391" t="s">
        <v>32</v>
      </c>
      <c r="F391" t="s">
        <v>570</v>
      </c>
      <c r="G391" t="s">
        <v>585</v>
      </c>
      <c r="H391" t="s">
        <v>586</v>
      </c>
      <c r="I391" t="s">
        <v>1964</v>
      </c>
      <c r="J391">
        <v>34.5</v>
      </c>
      <c r="K391">
        <v>32.72</v>
      </c>
      <c r="L391">
        <v>42.3</v>
      </c>
      <c r="M391">
        <v>46.76</v>
      </c>
      <c r="N391">
        <v>55.8</v>
      </c>
      <c r="O391">
        <v>68.540000000000006</v>
      </c>
      <c r="P391">
        <v>74.3</v>
      </c>
      <c r="Q391">
        <v>75.38</v>
      </c>
      <c r="R391">
        <v>63.3</v>
      </c>
      <c r="S391">
        <v>46.58</v>
      </c>
      <c r="T391">
        <v>37.6</v>
      </c>
      <c r="U391">
        <v>27.5</v>
      </c>
      <c r="W391" s="19">
        <v>389</v>
      </c>
    </row>
    <row r="392" spans="5:23" x14ac:dyDescent="0.3">
      <c r="E392" t="s">
        <v>32</v>
      </c>
      <c r="F392" t="s">
        <v>570</v>
      </c>
      <c r="G392" t="s">
        <v>587</v>
      </c>
      <c r="H392" t="s">
        <v>588</v>
      </c>
      <c r="I392" t="s">
        <v>1965</v>
      </c>
      <c r="J392">
        <v>21.7</v>
      </c>
      <c r="K392">
        <v>29.3</v>
      </c>
      <c r="L392">
        <v>39.200000000000003</v>
      </c>
      <c r="M392">
        <v>48.2</v>
      </c>
      <c r="N392">
        <v>55.4</v>
      </c>
      <c r="O392">
        <v>63.5</v>
      </c>
      <c r="P392">
        <v>71.959999999999994</v>
      </c>
      <c r="Q392">
        <v>69.08</v>
      </c>
      <c r="R392">
        <v>58.8</v>
      </c>
      <c r="S392">
        <v>46.22</v>
      </c>
      <c r="T392">
        <v>35.799999999999997</v>
      </c>
      <c r="U392">
        <v>24.8</v>
      </c>
      <c r="W392" s="24">
        <v>390</v>
      </c>
    </row>
    <row r="393" spans="5:23" x14ac:dyDescent="0.3">
      <c r="E393" t="s">
        <v>32</v>
      </c>
      <c r="F393" t="s">
        <v>570</v>
      </c>
      <c r="G393" t="s">
        <v>589</v>
      </c>
      <c r="H393" t="s">
        <v>590</v>
      </c>
      <c r="I393" t="s">
        <v>1966</v>
      </c>
      <c r="J393">
        <v>22.6</v>
      </c>
      <c r="K393">
        <v>27.14</v>
      </c>
      <c r="L393">
        <v>35.799999999999997</v>
      </c>
      <c r="M393">
        <v>47.84</v>
      </c>
      <c r="N393">
        <v>52.3</v>
      </c>
      <c r="O393">
        <v>61.88</v>
      </c>
      <c r="P393">
        <v>69.98</v>
      </c>
      <c r="Q393">
        <v>67.819999999999993</v>
      </c>
      <c r="R393">
        <v>55</v>
      </c>
      <c r="S393">
        <v>43.34</v>
      </c>
      <c r="T393">
        <v>29.3</v>
      </c>
      <c r="U393">
        <v>27.5</v>
      </c>
      <c r="W393" s="19">
        <v>391</v>
      </c>
    </row>
    <row r="394" spans="5:23" x14ac:dyDescent="0.3">
      <c r="E394" t="s">
        <v>32</v>
      </c>
      <c r="F394" t="s">
        <v>591</v>
      </c>
      <c r="G394" t="s">
        <v>592</v>
      </c>
      <c r="H394" t="s">
        <v>353</v>
      </c>
      <c r="I394" t="s">
        <v>1967</v>
      </c>
      <c r="J394">
        <v>19.8</v>
      </c>
      <c r="K394">
        <v>25.7</v>
      </c>
      <c r="L394">
        <v>43.2</v>
      </c>
      <c r="M394">
        <v>51.44</v>
      </c>
      <c r="N394">
        <v>57.2</v>
      </c>
      <c r="O394">
        <v>67.459999999999994</v>
      </c>
      <c r="P394">
        <v>74.3</v>
      </c>
      <c r="Q394">
        <v>71.599999999999994</v>
      </c>
      <c r="R394">
        <v>65.8</v>
      </c>
      <c r="S394">
        <v>50.36</v>
      </c>
      <c r="T394">
        <v>42.1</v>
      </c>
      <c r="U394">
        <v>14.2</v>
      </c>
      <c r="W394" s="24">
        <v>392</v>
      </c>
    </row>
    <row r="395" spans="5:23" x14ac:dyDescent="0.3">
      <c r="E395" t="s">
        <v>32</v>
      </c>
      <c r="F395" t="s">
        <v>591</v>
      </c>
      <c r="G395" t="s">
        <v>593</v>
      </c>
      <c r="H395" t="s">
        <v>594</v>
      </c>
      <c r="I395" t="s">
        <v>1968</v>
      </c>
      <c r="J395">
        <v>31.6</v>
      </c>
      <c r="K395">
        <v>36.14</v>
      </c>
      <c r="L395">
        <v>38.5</v>
      </c>
      <c r="M395">
        <v>50.9</v>
      </c>
      <c r="N395">
        <v>61.9</v>
      </c>
      <c r="O395">
        <v>77.180000000000007</v>
      </c>
      <c r="P395">
        <v>78.44</v>
      </c>
      <c r="Q395">
        <v>74.48</v>
      </c>
      <c r="R395">
        <v>65.3</v>
      </c>
      <c r="S395">
        <v>57.74</v>
      </c>
      <c r="T395">
        <v>41.7</v>
      </c>
      <c r="U395">
        <v>31.6</v>
      </c>
      <c r="W395" s="19">
        <v>393</v>
      </c>
    </row>
    <row r="396" spans="5:23" x14ac:dyDescent="0.3">
      <c r="E396" t="s">
        <v>32</v>
      </c>
      <c r="F396" t="s">
        <v>591</v>
      </c>
      <c r="G396" t="s">
        <v>593</v>
      </c>
      <c r="H396" t="s">
        <v>595</v>
      </c>
      <c r="I396" t="s">
        <v>1969</v>
      </c>
      <c r="J396">
        <v>33.799999999999997</v>
      </c>
      <c r="K396">
        <v>35.24</v>
      </c>
      <c r="L396">
        <v>46.2</v>
      </c>
      <c r="M396">
        <v>58.46</v>
      </c>
      <c r="N396">
        <v>63.9</v>
      </c>
      <c r="O396">
        <v>70.52</v>
      </c>
      <c r="P396">
        <v>77.72</v>
      </c>
      <c r="Q396">
        <v>78.8</v>
      </c>
      <c r="R396">
        <v>73</v>
      </c>
      <c r="S396">
        <v>54.5</v>
      </c>
      <c r="T396">
        <v>48.7</v>
      </c>
      <c r="U396">
        <v>31.8</v>
      </c>
      <c r="W396" s="24">
        <v>394</v>
      </c>
    </row>
    <row r="397" spans="5:23" x14ac:dyDescent="0.3">
      <c r="E397" t="s">
        <v>32</v>
      </c>
      <c r="F397" t="s">
        <v>591</v>
      </c>
      <c r="G397" t="s">
        <v>173</v>
      </c>
      <c r="H397" t="s">
        <v>596</v>
      </c>
      <c r="I397" t="s">
        <v>1970</v>
      </c>
      <c r="J397">
        <v>30.7</v>
      </c>
      <c r="K397">
        <v>28.58</v>
      </c>
      <c r="L397">
        <v>36</v>
      </c>
      <c r="M397">
        <v>46.76</v>
      </c>
      <c r="N397">
        <v>61.5</v>
      </c>
      <c r="O397">
        <v>73.760000000000005</v>
      </c>
      <c r="P397">
        <v>75.2</v>
      </c>
      <c r="Q397">
        <v>69.44</v>
      </c>
      <c r="R397">
        <v>63.1</v>
      </c>
      <c r="S397">
        <v>54.32</v>
      </c>
      <c r="T397">
        <v>37.9</v>
      </c>
      <c r="U397">
        <v>28.9</v>
      </c>
      <c r="W397" s="19">
        <v>395</v>
      </c>
    </row>
    <row r="398" spans="5:23" x14ac:dyDescent="0.3">
      <c r="E398" t="s">
        <v>32</v>
      </c>
      <c r="F398" t="s">
        <v>591</v>
      </c>
      <c r="G398" t="s">
        <v>597</v>
      </c>
      <c r="H398" t="s">
        <v>598</v>
      </c>
      <c r="I398" t="s">
        <v>1971</v>
      </c>
      <c r="J398">
        <v>21.7</v>
      </c>
      <c r="K398">
        <v>28.76</v>
      </c>
      <c r="L398">
        <v>40.799999999999997</v>
      </c>
      <c r="M398">
        <v>52.16</v>
      </c>
      <c r="N398">
        <v>57</v>
      </c>
      <c r="O398">
        <v>70.52</v>
      </c>
      <c r="P398">
        <v>77.36</v>
      </c>
      <c r="Q398">
        <v>75.56</v>
      </c>
      <c r="R398">
        <v>70.2</v>
      </c>
      <c r="S398">
        <v>56.3</v>
      </c>
      <c r="T398">
        <v>47.5</v>
      </c>
      <c r="U398">
        <v>30.6</v>
      </c>
      <c r="W398" s="24">
        <v>396</v>
      </c>
    </row>
    <row r="399" spans="5:23" x14ac:dyDescent="0.3">
      <c r="E399" t="s">
        <v>32</v>
      </c>
      <c r="F399" t="s">
        <v>591</v>
      </c>
      <c r="G399" t="s">
        <v>597</v>
      </c>
      <c r="H399" t="s">
        <v>598</v>
      </c>
      <c r="I399" t="s">
        <v>1972</v>
      </c>
      <c r="J399">
        <v>23.7</v>
      </c>
      <c r="K399">
        <v>27.5</v>
      </c>
      <c r="L399">
        <v>38.799999999999997</v>
      </c>
      <c r="M399">
        <v>50</v>
      </c>
      <c r="N399">
        <v>59.5</v>
      </c>
      <c r="O399">
        <v>69.98</v>
      </c>
      <c r="P399">
        <v>75.38</v>
      </c>
      <c r="Q399">
        <v>71.239999999999995</v>
      </c>
      <c r="R399">
        <v>64.599999999999994</v>
      </c>
      <c r="S399">
        <v>51.8</v>
      </c>
      <c r="T399">
        <v>40.5</v>
      </c>
      <c r="U399">
        <v>25.3</v>
      </c>
      <c r="W399" s="19">
        <v>397</v>
      </c>
    </row>
    <row r="400" spans="5:23" x14ac:dyDescent="0.3">
      <c r="E400" t="s">
        <v>32</v>
      </c>
      <c r="F400" t="s">
        <v>591</v>
      </c>
      <c r="G400" t="s">
        <v>386</v>
      </c>
      <c r="H400" t="s">
        <v>599</v>
      </c>
      <c r="I400" t="s">
        <v>1973</v>
      </c>
      <c r="J400">
        <v>25</v>
      </c>
      <c r="K400">
        <v>26.6</v>
      </c>
      <c r="L400">
        <v>32.5</v>
      </c>
      <c r="M400">
        <v>47.84</v>
      </c>
      <c r="N400">
        <v>52.5</v>
      </c>
      <c r="O400">
        <v>68.180000000000007</v>
      </c>
      <c r="P400">
        <v>72.319999999999993</v>
      </c>
      <c r="Q400">
        <v>71.42</v>
      </c>
      <c r="R400">
        <v>63.5</v>
      </c>
      <c r="S400">
        <v>48.02</v>
      </c>
      <c r="T400">
        <v>42.6</v>
      </c>
      <c r="U400">
        <v>23.5</v>
      </c>
      <c r="W400" s="24">
        <v>398</v>
      </c>
    </row>
    <row r="401" spans="5:23" x14ac:dyDescent="0.3">
      <c r="E401" t="s">
        <v>32</v>
      </c>
      <c r="F401" t="s">
        <v>591</v>
      </c>
      <c r="G401" t="s">
        <v>600</v>
      </c>
      <c r="H401" t="s">
        <v>601</v>
      </c>
      <c r="I401" t="s">
        <v>601</v>
      </c>
      <c r="J401">
        <v>28.6</v>
      </c>
      <c r="K401">
        <v>35.42</v>
      </c>
      <c r="L401">
        <v>43.9</v>
      </c>
      <c r="M401">
        <v>54.14</v>
      </c>
      <c r="N401">
        <v>63</v>
      </c>
      <c r="O401">
        <v>71.599999999999994</v>
      </c>
      <c r="P401">
        <v>73.760000000000005</v>
      </c>
      <c r="Q401">
        <v>78.98</v>
      </c>
      <c r="R401">
        <v>65.3</v>
      </c>
      <c r="S401">
        <v>53.96</v>
      </c>
      <c r="T401">
        <v>40.1</v>
      </c>
      <c r="U401">
        <v>27.5</v>
      </c>
      <c r="W401" s="19">
        <v>399</v>
      </c>
    </row>
    <row r="402" spans="5:23" x14ac:dyDescent="0.3">
      <c r="E402" t="s">
        <v>32</v>
      </c>
      <c r="F402" t="s">
        <v>591</v>
      </c>
      <c r="G402" t="s">
        <v>602</v>
      </c>
      <c r="H402" t="s">
        <v>603</v>
      </c>
      <c r="I402" t="s">
        <v>1974</v>
      </c>
      <c r="J402">
        <v>37.4</v>
      </c>
      <c r="K402">
        <v>32.54</v>
      </c>
      <c r="L402">
        <v>42.4</v>
      </c>
      <c r="M402">
        <v>52.52</v>
      </c>
      <c r="N402">
        <v>62.4</v>
      </c>
      <c r="O402">
        <v>77.900000000000006</v>
      </c>
      <c r="P402">
        <v>80.06</v>
      </c>
      <c r="Q402">
        <v>74.3</v>
      </c>
      <c r="R402">
        <v>66.7</v>
      </c>
      <c r="S402">
        <v>57.92</v>
      </c>
      <c r="T402">
        <v>49.6</v>
      </c>
      <c r="U402">
        <v>35.200000000000003</v>
      </c>
      <c r="W402" s="24">
        <v>400</v>
      </c>
    </row>
    <row r="403" spans="5:23" x14ac:dyDescent="0.3">
      <c r="E403" t="s">
        <v>32</v>
      </c>
      <c r="F403" t="s">
        <v>591</v>
      </c>
      <c r="G403" t="s">
        <v>604</v>
      </c>
      <c r="H403" t="s">
        <v>605</v>
      </c>
      <c r="I403" t="s">
        <v>1975</v>
      </c>
      <c r="J403">
        <v>22.3</v>
      </c>
      <c r="K403">
        <v>27.68</v>
      </c>
      <c r="L403">
        <v>38.799999999999997</v>
      </c>
      <c r="M403">
        <v>50</v>
      </c>
      <c r="N403">
        <v>63</v>
      </c>
      <c r="O403">
        <v>71.959999999999994</v>
      </c>
      <c r="P403">
        <v>75.2</v>
      </c>
      <c r="Q403">
        <v>73.58</v>
      </c>
      <c r="R403">
        <v>65.5</v>
      </c>
      <c r="S403">
        <v>50.72</v>
      </c>
      <c r="T403">
        <v>37.799999999999997</v>
      </c>
      <c r="U403">
        <v>25.7</v>
      </c>
      <c r="W403" s="19">
        <v>401</v>
      </c>
    </row>
    <row r="404" spans="5:23" x14ac:dyDescent="0.3">
      <c r="E404" t="s">
        <v>32</v>
      </c>
      <c r="F404" t="s">
        <v>591</v>
      </c>
      <c r="G404" t="s">
        <v>146</v>
      </c>
      <c r="H404" t="s">
        <v>606</v>
      </c>
      <c r="I404" t="s">
        <v>1976</v>
      </c>
      <c r="J404">
        <v>33.299999999999997</v>
      </c>
      <c r="K404">
        <v>36.14</v>
      </c>
      <c r="L404">
        <v>38.1</v>
      </c>
      <c r="M404">
        <v>49.82</v>
      </c>
      <c r="N404">
        <v>68.2</v>
      </c>
      <c r="O404">
        <v>75.92</v>
      </c>
      <c r="P404">
        <v>74.66</v>
      </c>
      <c r="Q404">
        <v>77.36</v>
      </c>
      <c r="R404">
        <v>72.7</v>
      </c>
      <c r="S404">
        <v>58.28</v>
      </c>
      <c r="T404">
        <v>48</v>
      </c>
      <c r="U404">
        <v>37</v>
      </c>
      <c r="W404" s="24">
        <v>402</v>
      </c>
    </row>
    <row r="405" spans="5:23" x14ac:dyDescent="0.3">
      <c r="E405" t="s">
        <v>32</v>
      </c>
      <c r="F405" t="s">
        <v>591</v>
      </c>
      <c r="G405" t="s">
        <v>607</v>
      </c>
      <c r="H405" t="s">
        <v>608</v>
      </c>
      <c r="I405" t="s">
        <v>1977</v>
      </c>
      <c r="J405">
        <v>22.3</v>
      </c>
      <c r="K405">
        <v>27.32</v>
      </c>
      <c r="L405">
        <v>39.700000000000003</v>
      </c>
      <c r="M405">
        <v>52.52</v>
      </c>
      <c r="N405">
        <v>63.3</v>
      </c>
      <c r="O405">
        <v>70.34</v>
      </c>
      <c r="P405">
        <v>74.48</v>
      </c>
      <c r="Q405">
        <v>72.14</v>
      </c>
      <c r="R405">
        <v>65.099999999999994</v>
      </c>
      <c r="S405">
        <v>51.26</v>
      </c>
      <c r="T405">
        <v>37.9</v>
      </c>
      <c r="U405">
        <v>27.7</v>
      </c>
      <c r="W405" s="19">
        <v>403</v>
      </c>
    </row>
    <row r="406" spans="5:23" x14ac:dyDescent="0.3">
      <c r="E406" t="s">
        <v>32</v>
      </c>
      <c r="F406" t="s">
        <v>591</v>
      </c>
      <c r="G406" t="s">
        <v>352</v>
      </c>
      <c r="H406" t="s">
        <v>609</v>
      </c>
      <c r="I406" t="s">
        <v>1978</v>
      </c>
      <c r="J406">
        <v>25.9</v>
      </c>
      <c r="K406">
        <v>30.56</v>
      </c>
      <c r="L406">
        <v>44.6</v>
      </c>
      <c r="M406">
        <v>54.68</v>
      </c>
      <c r="N406">
        <v>64.2</v>
      </c>
      <c r="O406">
        <v>70.88</v>
      </c>
      <c r="P406">
        <v>72.86</v>
      </c>
      <c r="Q406">
        <v>74.84</v>
      </c>
      <c r="R406">
        <v>71.099999999999994</v>
      </c>
      <c r="S406">
        <v>54.68</v>
      </c>
      <c r="T406">
        <v>44.1</v>
      </c>
      <c r="U406">
        <v>33.799999999999997</v>
      </c>
      <c r="W406" s="24">
        <v>404</v>
      </c>
    </row>
    <row r="407" spans="5:23" x14ac:dyDescent="0.3">
      <c r="E407" t="s">
        <v>32</v>
      </c>
      <c r="F407" t="s">
        <v>591</v>
      </c>
      <c r="G407" t="s">
        <v>610</v>
      </c>
      <c r="H407" t="s">
        <v>611</v>
      </c>
      <c r="I407" t="s">
        <v>1979</v>
      </c>
      <c r="J407">
        <v>16</v>
      </c>
      <c r="K407">
        <v>20.12</v>
      </c>
      <c r="L407">
        <v>36.5</v>
      </c>
      <c r="M407">
        <v>48.74</v>
      </c>
      <c r="N407">
        <v>60.8</v>
      </c>
      <c r="O407">
        <v>68.540000000000006</v>
      </c>
      <c r="P407">
        <v>74.48</v>
      </c>
      <c r="Q407">
        <v>71.239999999999995</v>
      </c>
      <c r="R407">
        <v>64</v>
      </c>
      <c r="S407">
        <v>49.64</v>
      </c>
      <c r="T407">
        <v>35.6</v>
      </c>
      <c r="U407">
        <v>23.7</v>
      </c>
      <c r="W407" s="19">
        <v>405</v>
      </c>
    </row>
    <row r="408" spans="5:23" x14ac:dyDescent="0.3">
      <c r="E408" t="s">
        <v>32</v>
      </c>
      <c r="F408" t="s">
        <v>591</v>
      </c>
      <c r="G408" t="s">
        <v>612</v>
      </c>
      <c r="H408" t="s">
        <v>613</v>
      </c>
      <c r="I408" t="s">
        <v>1980</v>
      </c>
      <c r="J408">
        <v>28.6</v>
      </c>
      <c r="K408">
        <v>38.840000000000003</v>
      </c>
      <c r="L408">
        <v>49.1</v>
      </c>
      <c r="M408">
        <v>53.78</v>
      </c>
      <c r="N408">
        <v>71.400000000000006</v>
      </c>
      <c r="O408">
        <v>74.12</v>
      </c>
      <c r="P408">
        <v>79.7</v>
      </c>
      <c r="Q408">
        <v>77.72</v>
      </c>
      <c r="R408">
        <v>70.900000000000006</v>
      </c>
      <c r="S408">
        <v>58.64</v>
      </c>
      <c r="T408">
        <v>50.5</v>
      </c>
      <c r="U408">
        <v>35.1</v>
      </c>
      <c r="W408" s="24">
        <v>406</v>
      </c>
    </row>
    <row r="409" spans="5:23" x14ac:dyDescent="0.3">
      <c r="E409" t="s">
        <v>32</v>
      </c>
      <c r="F409" t="s">
        <v>591</v>
      </c>
      <c r="G409" t="s">
        <v>614</v>
      </c>
      <c r="H409" t="s">
        <v>615</v>
      </c>
      <c r="I409" t="s">
        <v>1981</v>
      </c>
      <c r="J409">
        <v>23</v>
      </c>
      <c r="K409">
        <v>25.7</v>
      </c>
      <c r="L409">
        <v>45.1</v>
      </c>
      <c r="M409">
        <v>54.32</v>
      </c>
      <c r="N409">
        <v>64.900000000000006</v>
      </c>
      <c r="O409">
        <v>74.48</v>
      </c>
      <c r="P409">
        <v>76.459999999999994</v>
      </c>
      <c r="Q409">
        <v>73.94</v>
      </c>
      <c r="R409">
        <v>66.599999999999994</v>
      </c>
      <c r="S409">
        <v>53.42</v>
      </c>
      <c r="T409">
        <v>45.1</v>
      </c>
      <c r="U409">
        <v>33.1</v>
      </c>
      <c r="W409" s="19">
        <v>407</v>
      </c>
    </row>
    <row r="410" spans="5:23" x14ac:dyDescent="0.3">
      <c r="E410" t="s">
        <v>32</v>
      </c>
      <c r="F410" t="s">
        <v>591</v>
      </c>
      <c r="G410" t="s">
        <v>616</v>
      </c>
      <c r="H410" t="s">
        <v>617</v>
      </c>
      <c r="I410" t="s">
        <v>1982</v>
      </c>
      <c r="J410">
        <v>13.5</v>
      </c>
      <c r="K410">
        <v>31.82</v>
      </c>
      <c r="L410">
        <v>40.6</v>
      </c>
      <c r="M410">
        <v>51.08</v>
      </c>
      <c r="N410">
        <v>58.5</v>
      </c>
      <c r="O410">
        <v>71.599999999999994</v>
      </c>
      <c r="P410">
        <v>74.66</v>
      </c>
      <c r="Q410">
        <v>68.900000000000006</v>
      </c>
      <c r="R410">
        <v>66.7</v>
      </c>
      <c r="S410">
        <v>53.24</v>
      </c>
      <c r="T410">
        <v>43.7</v>
      </c>
      <c r="U410">
        <v>28.4</v>
      </c>
      <c r="W410" s="24">
        <v>408</v>
      </c>
    </row>
    <row r="411" spans="5:23" x14ac:dyDescent="0.3">
      <c r="E411" t="s">
        <v>32</v>
      </c>
      <c r="F411" t="s">
        <v>591</v>
      </c>
      <c r="G411" t="s">
        <v>618</v>
      </c>
      <c r="H411" t="s">
        <v>619</v>
      </c>
      <c r="I411" t="s">
        <v>1983</v>
      </c>
      <c r="J411">
        <v>23.4</v>
      </c>
      <c r="K411">
        <v>29.66</v>
      </c>
      <c r="L411">
        <v>42.8</v>
      </c>
      <c r="M411">
        <v>53.96</v>
      </c>
      <c r="N411">
        <v>60.3</v>
      </c>
      <c r="O411">
        <v>72.14</v>
      </c>
      <c r="P411">
        <v>77.180000000000007</v>
      </c>
      <c r="Q411">
        <v>73.040000000000006</v>
      </c>
      <c r="R411">
        <v>65.3</v>
      </c>
      <c r="S411">
        <v>52.7</v>
      </c>
      <c r="T411">
        <v>44.8</v>
      </c>
      <c r="U411">
        <v>27.3</v>
      </c>
      <c r="W411" s="19">
        <v>409</v>
      </c>
    </row>
    <row r="412" spans="5:23" x14ac:dyDescent="0.3">
      <c r="E412" t="s">
        <v>32</v>
      </c>
      <c r="F412" t="s">
        <v>591</v>
      </c>
      <c r="G412" t="s">
        <v>620</v>
      </c>
      <c r="H412" t="s">
        <v>621</v>
      </c>
      <c r="I412" t="s">
        <v>1984</v>
      </c>
      <c r="J412">
        <v>30</v>
      </c>
      <c r="K412">
        <v>32.54</v>
      </c>
      <c r="L412">
        <v>38.799999999999997</v>
      </c>
      <c r="M412">
        <v>48.74</v>
      </c>
      <c r="N412">
        <v>58.5</v>
      </c>
      <c r="O412">
        <v>75.02</v>
      </c>
      <c r="P412">
        <v>72.319999999999993</v>
      </c>
      <c r="Q412">
        <v>71.959999999999994</v>
      </c>
      <c r="R412">
        <v>62.8</v>
      </c>
      <c r="S412">
        <v>51.62</v>
      </c>
      <c r="T412">
        <v>43.5</v>
      </c>
      <c r="U412">
        <v>21.9</v>
      </c>
      <c r="W412" s="24">
        <v>410</v>
      </c>
    </row>
    <row r="413" spans="5:23" x14ac:dyDescent="0.3">
      <c r="E413" t="s">
        <v>32</v>
      </c>
      <c r="F413" t="s">
        <v>622</v>
      </c>
      <c r="G413" t="s">
        <v>623</v>
      </c>
      <c r="H413" t="s">
        <v>624</v>
      </c>
      <c r="I413" t="s">
        <v>1985</v>
      </c>
      <c r="J413">
        <v>26.2</v>
      </c>
      <c r="K413">
        <v>33.26</v>
      </c>
      <c r="L413">
        <v>33.4</v>
      </c>
      <c r="M413">
        <v>53.06</v>
      </c>
      <c r="N413">
        <v>65.5</v>
      </c>
      <c r="O413">
        <v>69.260000000000005</v>
      </c>
      <c r="P413">
        <v>73.22</v>
      </c>
      <c r="Q413">
        <v>73.22</v>
      </c>
      <c r="R413">
        <v>68.5</v>
      </c>
      <c r="S413">
        <v>54.86</v>
      </c>
      <c r="T413">
        <v>45</v>
      </c>
      <c r="U413">
        <v>32.9</v>
      </c>
      <c r="W413" s="19">
        <v>411</v>
      </c>
    </row>
    <row r="414" spans="5:23" x14ac:dyDescent="0.3">
      <c r="E414" t="s">
        <v>32</v>
      </c>
      <c r="F414" t="s">
        <v>622</v>
      </c>
      <c r="G414" t="s">
        <v>625</v>
      </c>
      <c r="H414" t="s">
        <v>626</v>
      </c>
      <c r="I414" t="s">
        <v>1986</v>
      </c>
      <c r="J414">
        <v>33.299999999999997</v>
      </c>
      <c r="K414">
        <v>35.96</v>
      </c>
      <c r="L414">
        <v>46.6</v>
      </c>
      <c r="M414">
        <v>58.82</v>
      </c>
      <c r="N414">
        <v>65.7</v>
      </c>
      <c r="O414">
        <v>75.2</v>
      </c>
      <c r="P414">
        <v>78.98</v>
      </c>
      <c r="Q414">
        <v>75.92</v>
      </c>
      <c r="R414">
        <v>68</v>
      </c>
      <c r="S414">
        <v>56.66</v>
      </c>
      <c r="T414">
        <v>48.4</v>
      </c>
      <c r="U414">
        <v>34.299999999999997</v>
      </c>
      <c r="W414" s="24">
        <v>412</v>
      </c>
    </row>
    <row r="415" spans="5:23" x14ac:dyDescent="0.3">
      <c r="E415" t="s">
        <v>32</v>
      </c>
      <c r="F415" t="s">
        <v>622</v>
      </c>
      <c r="G415" t="s">
        <v>627</v>
      </c>
      <c r="H415" t="s">
        <v>628</v>
      </c>
      <c r="I415" t="s">
        <v>1987</v>
      </c>
      <c r="J415">
        <v>22.1</v>
      </c>
      <c r="K415">
        <v>24.08</v>
      </c>
      <c r="L415">
        <v>38.1</v>
      </c>
      <c r="M415">
        <v>50.18</v>
      </c>
      <c r="N415">
        <v>61.5</v>
      </c>
      <c r="O415">
        <v>70.34</v>
      </c>
      <c r="P415">
        <v>72.86</v>
      </c>
      <c r="Q415">
        <v>71.599999999999994</v>
      </c>
      <c r="R415">
        <v>64.599999999999994</v>
      </c>
      <c r="S415">
        <v>51.62</v>
      </c>
      <c r="T415">
        <v>39.4</v>
      </c>
      <c r="U415">
        <v>25.5</v>
      </c>
      <c r="W415" s="19">
        <v>413</v>
      </c>
    </row>
    <row r="416" spans="5:23" x14ac:dyDescent="0.3">
      <c r="E416" t="s">
        <v>32</v>
      </c>
      <c r="F416" t="s">
        <v>622</v>
      </c>
      <c r="G416" t="s">
        <v>629</v>
      </c>
      <c r="H416" t="s">
        <v>630</v>
      </c>
      <c r="I416" t="s">
        <v>1988</v>
      </c>
      <c r="J416">
        <v>28.8</v>
      </c>
      <c r="K416">
        <v>29.12</v>
      </c>
      <c r="L416">
        <v>36.700000000000003</v>
      </c>
      <c r="M416">
        <v>47.12</v>
      </c>
      <c r="N416">
        <v>59.4</v>
      </c>
      <c r="O416">
        <v>72.5</v>
      </c>
      <c r="P416">
        <v>75.02</v>
      </c>
      <c r="Q416">
        <v>68.72</v>
      </c>
      <c r="R416">
        <v>62.8</v>
      </c>
      <c r="S416">
        <v>53.42</v>
      </c>
      <c r="T416">
        <v>38.799999999999997</v>
      </c>
      <c r="U416">
        <v>35.799999999999997</v>
      </c>
      <c r="W416" s="24">
        <v>414</v>
      </c>
    </row>
    <row r="417" spans="5:23" x14ac:dyDescent="0.3">
      <c r="E417" t="s">
        <v>32</v>
      </c>
      <c r="F417" t="s">
        <v>622</v>
      </c>
      <c r="G417" t="s">
        <v>631</v>
      </c>
      <c r="H417" t="s">
        <v>632</v>
      </c>
      <c r="I417" t="s">
        <v>632</v>
      </c>
      <c r="J417">
        <v>40.299999999999997</v>
      </c>
      <c r="K417">
        <v>38.299999999999997</v>
      </c>
      <c r="L417">
        <v>49.3</v>
      </c>
      <c r="M417">
        <v>50.9</v>
      </c>
      <c r="N417">
        <v>66.599999999999994</v>
      </c>
      <c r="O417">
        <v>75.2</v>
      </c>
      <c r="P417">
        <v>75.38</v>
      </c>
      <c r="Q417">
        <v>77</v>
      </c>
      <c r="R417">
        <v>71.599999999999994</v>
      </c>
      <c r="S417">
        <v>59.72</v>
      </c>
      <c r="T417">
        <v>45.7</v>
      </c>
      <c r="U417">
        <v>37</v>
      </c>
      <c r="W417" s="19">
        <v>415</v>
      </c>
    </row>
    <row r="418" spans="5:23" x14ac:dyDescent="0.3">
      <c r="E418" t="s">
        <v>32</v>
      </c>
      <c r="F418" t="s">
        <v>622</v>
      </c>
      <c r="G418" t="s">
        <v>173</v>
      </c>
      <c r="H418" t="s">
        <v>633</v>
      </c>
      <c r="I418" t="s">
        <v>1989</v>
      </c>
      <c r="J418">
        <v>24.1</v>
      </c>
      <c r="K418">
        <v>26.6</v>
      </c>
      <c r="L418">
        <v>43.5</v>
      </c>
      <c r="M418">
        <v>52.7</v>
      </c>
      <c r="N418">
        <v>64.400000000000006</v>
      </c>
      <c r="O418">
        <v>72.680000000000007</v>
      </c>
      <c r="P418">
        <v>76.28</v>
      </c>
      <c r="Q418">
        <v>73.58</v>
      </c>
      <c r="R418">
        <v>64.8</v>
      </c>
      <c r="S418">
        <v>52.88</v>
      </c>
      <c r="T418">
        <v>41.2</v>
      </c>
      <c r="U418">
        <v>28.4</v>
      </c>
      <c r="W418" s="24">
        <v>416</v>
      </c>
    </row>
    <row r="419" spans="5:23" x14ac:dyDescent="0.3">
      <c r="E419" t="s">
        <v>32</v>
      </c>
      <c r="F419" t="s">
        <v>622</v>
      </c>
      <c r="G419" t="s">
        <v>634</v>
      </c>
      <c r="H419" t="s">
        <v>635</v>
      </c>
      <c r="I419" t="s">
        <v>1990</v>
      </c>
      <c r="J419">
        <v>26.4</v>
      </c>
      <c r="K419">
        <v>27.14</v>
      </c>
      <c r="L419">
        <v>44.4</v>
      </c>
      <c r="M419">
        <v>54.68</v>
      </c>
      <c r="N419">
        <v>61</v>
      </c>
      <c r="O419">
        <v>70.16</v>
      </c>
      <c r="P419">
        <v>75.2</v>
      </c>
      <c r="Q419">
        <v>73.58</v>
      </c>
      <c r="R419">
        <v>65.3</v>
      </c>
      <c r="S419">
        <v>53.78</v>
      </c>
      <c r="T419">
        <v>46.2</v>
      </c>
      <c r="U419">
        <v>18.7</v>
      </c>
      <c r="W419" s="19">
        <v>417</v>
      </c>
    </row>
    <row r="420" spans="5:23" x14ac:dyDescent="0.3">
      <c r="E420" t="s">
        <v>32</v>
      </c>
      <c r="F420" t="s">
        <v>622</v>
      </c>
      <c r="G420" t="s">
        <v>428</v>
      </c>
      <c r="H420" t="s">
        <v>636</v>
      </c>
      <c r="I420" t="s">
        <v>1991</v>
      </c>
      <c r="J420">
        <v>29.3</v>
      </c>
      <c r="K420">
        <v>31.82</v>
      </c>
      <c r="L420">
        <v>44.2</v>
      </c>
      <c r="M420">
        <v>55.22</v>
      </c>
      <c r="N420">
        <v>61.5</v>
      </c>
      <c r="O420">
        <v>70.7</v>
      </c>
      <c r="P420">
        <v>74.48</v>
      </c>
      <c r="Q420">
        <v>76.28</v>
      </c>
      <c r="R420">
        <v>63.5</v>
      </c>
      <c r="S420">
        <v>52.7</v>
      </c>
      <c r="T420">
        <v>47.8</v>
      </c>
      <c r="U420">
        <v>28</v>
      </c>
      <c r="W420" s="24">
        <v>418</v>
      </c>
    </row>
    <row r="421" spans="5:23" x14ac:dyDescent="0.3">
      <c r="E421" t="s">
        <v>242</v>
      </c>
      <c r="F421" t="s">
        <v>2621</v>
      </c>
      <c r="G421" t="s">
        <v>35</v>
      </c>
      <c r="H421" t="s">
        <v>637</v>
      </c>
      <c r="I421" t="s">
        <v>1992</v>
      </c>
      <c r="J421" t="s">
        <v>35</v>
      </c>
      <c r="K421" t="s">
        <v>35</v>
      </c>
      <c r="L421" t="s">
        <v>35</v>
      </c>
      <c r="M421" t="s">
        <v>35</v>
      </c>
      <c r="N421" t="s">
        <v>35</v>
      </c>
      <c r="O421" t="s">
        <v>35</v>
      </c>
      <c r="P421" t="s">
        <v>35</v>
      </c>
      <c r="Q421" t="s">
        <v>35</v>
      </c>
      <c r="R421" t="s">
        <v>35</v>
      </c>
      <c r="S421" t="s">
        <v>35</v>
      </c>
      <c r="T421" t="s">
        <v>35</v>
      </c>
      <c r="U421" t="s">
        <v>35</v>
      </c>
      <c r="W421" s="19">
        <v>419</v>
      </c>
    </row>
    <row r="422" spans="5:23" x14ac:dyDescent="0.3">
      <c r="E422" t="s">
        <v>242</v>
      </c>
      <c r="F422" t="s">
        <v>2621</v>
      </c>
      <c r="G422" t="s">
        <v>35</v>
      </c>
      <c r="H422" t="s">
        <v>638</v>
      </c>
      <c r="I422" t="s">
        <v>638</v>
      </c>
      <c r="J422" t="s">
        <v>35</v>
      </c>
      <c r="K422" t="s">
        <v>35</v>
      </c>
      <c r="L422" t="s">
        <v>35</v>
      </c>
      <c r="M422" t="s">
        <v>35</v>
      </c>
      <c r="N422" t="s">
        <v>35</v>
      </c>
      <c r="O422" t="s">
        <v>35</v>
      </c>
      <c r="P422" t="s">
        <v>35</v>
      </c>
      <c r="Q422" t="s">
        <v>35</v>
      </c>
      <c r="R422" t="s">
        <v>35</v>
      </c>
      <c r="S422" t="s">
        <v>35</v>
      </c>
      <c r="T422" t="s">
        <v>35</v>
      </c>
      <c r="U422" t="s">
        <v>35</v>
      </c>
      <c r="W422" s="24">
        <v>420</v>
      </c>
    </row>
    <row r="423" spans="5:23" x14ac:dyDescent="0.3">
      <c r="E423" t="s">
        <v>32</v>
      </c>
      <c r="F423" t="s">
        <v>622</v>
      </c>
      <c r="G423" t="s">
        <v>639</v>
      </c>
      <c r="H423" t="s">
        <v>640</v>
      </c>
      <c r="I423" t="s">
        <v>1993</v>
      </c>
      <c r="J423">
        <v>26.2</v>
      </c>
      <c r="K423">
        <v>27.5</v>
      </c>
      <c r="L423">
        <v>40.6</v>
      </c>
      <c r="M423">
        <v>50.18</v>
      </c>
      <c r="N423">
        <v>63.5</v>
      </c>
      <c r="O423">
        <v>69.62</v>
      </c>
      <c r="P423">
        <v>74.84</v>
      </c>
      <c r="Q423">
        <v>73.040000000000006</v>
      </c>
      <c r="R423">
        <v>64.2</v>
      </c>
      <c r="S423">
        <v>51.8</v>
      </c>
      <c r="T423">
        <v>42.1</v>
      </c>
      <c r="U423">
        <v>29.7</v>
      </c>
      <c r="W423" s="19">
        <v>421</v>
      </c>
    </row>
    <row r="424" spans="5:23" x14ac:dyDescent="0.3">
      <c r="E424" t="s">
        <v>32</v>
      </c>
      <c r="F424" t="s">
        <v>622</v>
      </c>
      <c r="G424" t="s">
        <v>641</v>
      </c>
      <c r="H424" t="s">
        <v>642</v>
      </c>
      <c r="I424" t="s">
        <v>1994</v>
      </c>
      <c r="J424">
        <v>22.5</v>
      </c>
      <c r="K424">
        <v>32.36</v>
      </c>
      <c r="L424">
        <v>44.4</v>
      </c>
      <c r="M424">
        <v>57.38</v>
      </c>
      <c r="N424">
        <v>61.2</v>
      </c>
      <c r="O424">
        <v>71.42</v>
      </c>
      <c r="P424">
        <v>77.36</v>
      </c>
      <c r="Q424">
        <v>78.98</v>
      </c>
      <c r="R424">
        <v>68.900000000000006</v>
      </c>
      <c r="S424">
        <v>53.96</v>
      </c>
      <c r="T424">
        <v>47.1</v>
      </c>
      <c r="U424">
        <v>34.5</v>
      </c>
      <c r="W424" s="24">
        <v>422</v>
      </c>
    </row>
    <row r="425" spans="5:23" x14ac:dyDescent="0.3">
      <c r="E425" t="s">
        <v>32</v>
      </c>
      <c r="F425" t="s">
        <v>643</v>
      </c>
      <c r="G425" t="s">
        <v>644</v>
      </c>
      <c r="H425" t="s">
        <v>645</v>
      </c>
      <c r="I425" t="s">
        <v>1995</v>
      </c>
      <c r="J425">
        <v>35.4</v>
      </c>
      <c r="K425">
        <v>38.840000000000003</v>
      </c>
      <c r="L425">
        <v>49.1</v>
      </c>
      <c r="M425">
        <v>62.24</v>
      </c>
      <c r="N425">
        <v>67.8</v>
      </c>
      <c r="O425">
        <v>73.58</v>
      </c>
      <c r="P425">
        <v>79.88</v>
      </c>
      <c r="Q425">
        <v>80.42</v>
      </c>
      <c r="R425">
        <v>75.7</v>
      </c>
      <c r="S425">
        <v>60.44</v>
      </c>
      <c r="T425">
        <v>43.5</v>
      </c>
      <c r="U425">
        <v>22.8</v>
      </c>
      <c r="W425" s="19">
        <v>423</v>
      </c>
    </row>
    <row r="426" spans="5:23" x14ac:dyDescent="0.3">
      <c r="E426" t="s">
        <v>32</v>
      </c>
      <c r="F426" t="s">
        <v>643</v>
      </c>
      <c r="G426" t="s">
        <v>646</v>
      </c>
      <c r="H426" t="s">
        <v>647</v>
      </c>
      <c r="I426" t="s">
        <v>1996</v>
      </c>
      <c r="J426">
        <v>26.2</v>
      </c>
      <c r="K426">
        <v>35.06</v>
      </c>
      <c r="L426">
        <v>46.4</v>
      </c>
      <c r="M426">
        <v>55.22</v>
      </c>
      <c r="N426">
        <v>66.599999999999994</v>
      </c>
      <c r="O426">
        <v>75.56</v>
      </c>
      <c r="P426">
        <v>82.94</v>
      </c>
      <c r="Q426">
        <v>76.459999999999994</v>
      </c>
      <c r="R426">
        <v>70.3</v>
      </c>
      <c r="S426">
        <v>55.4</v>
      </c>
      <c r="T426">
        <v>43.5</v>
      </c>
      <c r="U426">
        <v>35.4</v>
      </c>
      <c r="W426" s="24">
        <v>424</v>
      </c>
    </row>
    <row r="427" spans="5:23" x14ac:dyDescent="0.3">
      <c r="E427" t="s">
        <v>32</v>
      </c>
      <c r="F427" t="s">
        <v>643</v>
      </c>
      <c r="G427" t="s">
        <v>648</v>
      </c>
      <c r="H427" t="s">
        <v>649</v>
      </c>
      <c r="I427" t="s">
        <v>1997</v>
      </c>
      <c r="J427">
        <v>25</v>
      </c>
      <c r="K427">
        <v>34.880000000000003</v>
      </c>
      <c r="L427">
        <v>43</v>
      </c>
      <c r="M427">
        <v>56.48</v>
      </c>
      <c r="N427">
        <v>64</v>
      </c>
      <c r="O427">
        <v>74.3</v>
      </c>
      <c r="P427">
        <v>80.78</v>
      </c>
      <c r="Q427">
        <v>75.92</v>
      </c>
      <c r="R427">
        <v>69.3</v>
      </c>
      <c r="S427">
        <v>56.48</v>
      </c>
      <c r="T427">
        <v>41.5</v>
      </c>
      <c r="U427">
        <v>34.200000000000003</v>
      </c>
      <c r="W427" s="19">
        <v>425</v>
      </c>
    </row>
    <row r="428" spans="5:23" x14ac:dyDescent="0.3">
      <c r="E428" t="s">
        <v>32</v>
      </c>
      <c r="F428" t="s">
        <v>643</v>
      </c>
      <c r="G428" t="s">
        <v>650</v>
      </c>
      <c r="H428" t="s">
        <v>651</v>
      </c>
      <c r="I428" t="s">
        <v>1998</v>
      </c>
      <c r="J428">
        <v>27</v>
      </c>
      <c r="K428">
        <v>31.28</v>
      </c>
      <c r="L428">
        <v>39</v>
      </c>
      <c r="M428">
        <v>57.38</v>
      </c>
      <c r="N428">
        <v>66.7</v>
      </c>
      <c r="O428">
        <v>74.48</v>
      </c>
      <c r="P428">
        <v>79.16</v>
      </c>
      <c r="Q428">
        <v>76.28</v>
      </c>
      <c r="R428">
        <v>70.7</v>
      </c>
      <c r="S428">
        <v>50.72</v>
      </c>
      <c r="T428">
        <v>42.6</v>
      </c>
      <c r="U428">
        <v>21.2</v>
      </c>
      <c r="W428" s="24">
        <v>426</v>
      </c>
    </row>
    <row r="429" spans="5:23" x14ac:dyDescent="0.3">
      <c r="E429" t="s">
        <v>32</v>
      </c>
      <c r="F429" t="s">
        <v>643</v>
      </c>
      <c r="G429" t="s">
        <v>652</v>
      </c>
      <c r="H429" t="s">
        <v>653</v>
      </c>
      <c r="I429" t="s">
        <v>1999</v>
      </c>
      <c r="J429">
        <v>32.700000000000003</v>
      </c>
      <c r="K429">
        <v>32</v>
      </c>
      <c r="L429">
        <v>48</v>
      </c>
      <c r="M429">
        <v>58.28</v>
      </c>
      <c r="N429">
        <v>61.7</v>
      </c>
      <c r="O429">
        <v>78.260000000000005</v>
      </c>
      <c r="P429">
        <v>78.62</v>
      </c>
      <c r="Q429">
        <v>79.16</v>
      </c>
      <c r="R429">
        <v>70</v>
      </c>
      <c r="S429">
        <v>60.98</v>
      </c>
      <c r="T429">
        <v>45.9</v>
      </c>
      <c r="U429">
        <v>36.5</v>
      </c>
      <c r="W429" s="19">
        <v>427</v>
      </c>
    </row>
    <row r="430" spans="5:23" x14ac:dyDescent="0.3">
      <c r="E430" t="s">
        <v>32</v>
      </c>
      <c r="F430" t="s">
        <v>643</v>
      </c>
      <c r="G430" t="s">
        <v>654</v>
      </c>
      <c r="H430" t="s">
        <v>655</v>
      </c>
      <c r="I430" t="s">
        <v>2000</v>
      </c>
      <c r="J430">
        <v>31.6</v>
      </c>
      <c r="K430">
        <v>33.799999999999997</v>
      </c>
      <c r="L430">
        <v>37.799999999999997</v>
      </c>
      <c r="M430">
        <v>55.94</v>
      </c>
      <c r="N430">
        <v>60.8</v>
      </c>
      <c r="O430">
        <v>77</v>
      </c>
      <c r="P430">
        <v>77.180000000000007</v>
      </c>
      <c r="Q430">
        <v>72.14</v>
      </c>
      <c r="R430">
        <v>65.7</v>
      </c>
      <c r="S430">
        <v>54.5</v>
      </c>
      <c r="T430">
        <v>40.299999999999997</v>
      </c>
      <c r="U430">
        <v>34.9</v>
      </c>
      <c r="W430" s="24">
        <v>428</v>
      </c>
    </row>
    <row r="431" spans="5:23" x14ac:dyDescent="0.3">
      <c r="E431" t="s">
        <v>32</v>
      </c>
      <c r="F431" t="s">
        <v>643</v>
      </c>
      <c r="G431" t="s">
        <v>656</v>
      </c>
      <c r="H431" t="s">
        <v>657</v>
      </c>
      <c r="I431" t="s">
        <v>2001</v>
      </c>
      <c r="J431">
        <v>25.3</v>
      </c>
      <c r="K431">
        <v>30.92</v>
      </c>
      <c r="L431">
        <v>41.7</v>
      </c>
      <c r="M431">
        <v>53.6</v>
      </c>
      <c r="N431">
        <v>59.4</v>
      </c>
      <c r="O431">
        <v>68.72</v>
      </c>
      <c r="P431">
        <v>75.38</v>
      </c>
      <c r="Q431">
        <v>72.5</v>
      </c>
      <c r="R431">
        <v>64.900000000000006</v>
      </c>
      <c r="S431">
        <v>51.8</v>
      </c>
      <c r="T431">
        <v>39.6</v>
      </c>
      <c r="U431">
        <v>26.2</v>
      </c>
      <c r="W431" s="19">
        <v>429</v>
      </c>
    </row>
    <row r="432" spans="5:23" x14ac:dyDescent="0.3">
      <c r="E432" t="s">
        <v>32</v>
      </c>
      <c r="F432" t="s">
        <v>643</v>
      </c>
      <c r="G432" t="s">
        <v>658</v>
      </c>
      <c r="H432" t="s">
        <v>659</v>
      </c>
      <c r="I432" t="s">
        <v>2002</v>
      </c>
      <c r="J432">
        <v>28.2</v>
      </c>
      <c r="K432">
        <v>39.56</v>
      </c>
      <c r="L432">
        <v>36.700000000000003</v>
      </c>
      <c r="M432">
        <v>58.1</v>
      </c>
      <c r="N432">
        <v>60.6</v>
      </c>
      <c r="O432">
        <v>77.72</v>
      </c>
      <c r="P432">
        <v>78.98</v>
      </c>
      <c r="Q432">
        <v>73.22</v>
      </c>
      <c r="R432">
        <v>71.599999999999994</v>
      </c>
      <c r="S432">
        <v>55.94</v>
      </c>
      <c r="T432">
        <v>45.1</v>
      </c>
      <c r="U432">
        <v>34.5</v>
      </c>
      <c r="W432" s="24">
        <v>430</v>
      </c>
    </row>
    <row r="433" spans="5:23" x14ac:dyDescent="0.3">
      <c r="E433" t="s">
        <v>32</v>
      </c>
      <c r="F433" t="s">
        <v>643</v>
      </c>
      <c r="G433" t="s">
        <v>660</v>
      </c>
      <c r="H433" t="s">
        <v>661</v>
      </c>
      <c r="I433" t="s">
        <v>2003</v>
      </c>
      <c r="J433">
        <v>29.3</v>
      </c>
      <c r="K433">
        <v>38.659999999999997</v>
      </c>
      <c r="L433">
        <v>41.4</v>
      </c>
      <c r="M433">
        <v>52.52</v>
      </c>
      <c r="N433">
        <v>61</v>
      </c>
      <c r="O433">
        <v>73.040000000000006</v>
      </c>
      <c r="P433">
        <v>83.48</v>
      </c>
      <c r="Q433">
        <v>78.260000000000005</v>
      </c>
      <c r="R433">
        <v>71.400000000000006</v>
      </c>
      <c r="S433">
        <v>55.4</v>
      </c>
      <c r="T433">
        <v>44.6</v>
      </c>
      <c r="U433">
        <v>32.700000000000003</v>
      </c>
      <c r="W433" s="19">
        <v>431</v>
      </c>
    </row>
    <row r="434" spans="5:23" x14ac:dyDescent="0.3">
      <c r="E434" t="s">
        <v>32</v>
      </c>
      <c r="F434" t="s">
        <v>643</v>
      </c>
      <c r="G434" t="s">
        <v>211</v>
      </c>
      <c r="H434" t="s">
        <v>662</v>
      </c>
      <c r="I434" t="s">
        <v>2004</v>
      </c>
      <c r="J434">
        <v>30.6</v>
      </c>
      <c r="K434">
        <v>25.7</v>
      </c>
      <c r="L434">
        <v>35.799999999999997</v>
      </c>
      <c r="M434">
        <v>53.96</v>
      </c>
      <c r="N434">
        <v>61</v>
      </c>
      <c r="O434">
        <v>73.400000000000006</v>
      </c>
      <c r="P434">
        <v>78.8</v>
      </c>
      <c r="Q434">
        <v>73.040000000000006</v>
      </c>
      <c r="R434">
        <v>63.5</v>
      </c>
      <c r="S434">
        <v>54.5</v>
      </c>
      <c r="T434">
        <v>43</v>
      </c>
      <c r="U434">
        <v>34.299999999999997</v>
      </c>
      <c r="W434" s="24">
        <v>432</v>
      </c>
    </row>
    <row r="435" spans="5:23" x14ac:dyDescent="0.3">
      <c r="E435" t="s">
        <v>32</v>
      </c>
      <c r="F435" t="s">
        <v>643</v>
      </c>
      <c r="G435" t="s">
        <v>663</v>
      </c>
      <c r="H435" t="s">
        <v>664</v>
      </c>
      <c r="I435" t="s">
        <v>2005</v>
      </c>
      <c r="J435">
        <v>28.4</v>
      </c>
      <c r="K435">
        <v>39.56</v>
      </c>
      <c r="L435">
        <v>49.1</v>
      </c>
      <c r="M435">
        <v>54.5</v>
      </c>
      <c r="N435">
        <v>67.599999999999994</v>
      </c>
      <c r="O435">
        <v>76.459999999999994</v>
      </c>
      <c r="P435">
        <v>77.900000000000006</v>
      </c>
      <c r="Q435">
        <v>78.44</v>
      </c>
      <c r="R435">
        <v>67.099999999999994</v>
      </c>
      <c r="S435">
        <v>58.82</v>
      </c>
      <c r="T435">
        <v>49.8</v>
      </c>
      <c r="U435">
        <v>30</v>
      </c>
      <c r="W435" s="19">
        <v>433</v>
      </c>
    </row>
    <row r="436" spans="5:23" x14ac:dyDescent="0.3">
      <c r="E436" t="s">
        <v>32</v>
      </c>
      <c r="F436" t="s">
        <v>643</v>
      </c>
      <c r="G436" t="s">
        <v>665</v>
      </c>
      <c r="H436" t="s">
        <v>666</v>
      </c>
      <c r="I436" t="s">
        <v>2006</v>
      </c>
      <c r="J436">
        <v>31.1</v>
      </c>
      <c r="K436">
        <v>42.44</v>
      </c>
      <c r="L436">
        <v>39.200000000000003</v>
      </c>
      <c r="M436">
        <v>53.6</v>
      </c>
      <c r="N436">
        <v>65.3</v>
      </c>
      <c r="O436">
        <v>73.94</v>
      </c>
      <c r="P436">
        <v>80.239999999999995</v>
      </c>
      <c r="Q436">
        <v>74.48</v>
      </c>
      <c r="R436">
        <v>71.400000000000006</v>
      </c>
      <c r="S436">
        <v>51.08</v>
      </c>
      <c r="T436">
        <v>45</v>
      </c>
      <c r="U436">
        <v>36.1</v>
      </c>
      <c r="W436" s="24">
        <v>434</v>
      </c>
    </row>
    <row r="437" spans="5:23" x14ac:dyDescent="0.3">
      <c r="E437" t="s">
        <v>32</v>
      </c>
      <c r="F437" t="s">
        <v>643</v>
      </c>
      <c r="G437" t="s">
        <v>652</v>
      </c>
      <c r="H437" t="s">
        <v>667</v>
      </c>
      <c r="I437" t="s">
        <v>2007</v>
      </c>
      <c r="J437">
        <v>30.9</v>
      </c>
      <c r="K437">
        <v>34.520000000000003</v>
      </c>
      <c r="L437">
        <v>43.9</v>
      </c>
      <c r="M437">
        <v>57.02</v>
      </c>
      <c r="N437">
        <v>66.2</v>
      </c>
      <c r="O437">
        <v>77.540000000000006</v>
      </c>
      <c r="P437">
        <v>78.44</v>
      </c>
      <c r="Q437">
        <v>81.5</v>
      </c>
      <c r="R437">
        <v>66.2</v>
      </c>
      <c r="S437">
        <v>56.12</v>
      </c>
      <c r="T437">
        <v>44.6</v>
      </c>
      <c r="U437">
        <v>28.4</v>
      </c>
      <c r="W437" s="19">
        <v>435</v>
      </c>
    </row>
    <row r="438" spans="5:23" x14ac:dyDescent="0.3">
      <c r="E438" t="s">
        <v>32</v>
      </c>
      <c r="F438" t="s">
        <v>643</v>
      </c>
      <c r="G438" t="s">
        <v>668</v>
      </c>
      <c r="H438" t="s">
        <v>669</v>
      </c>
      <c r="I438" t="s">
        <v>2008</v>
      </c>
      <c r="J438">
        <v>32.200000000000003</v>
      </c>
      <c r="K438">
        <v>35.24</v>
      </c>
      <c r="L438">
        <v>41</v>
      </c>
      <c r="M438">
        <v>53.42</v>
      </c>
      <c r="N438">
        <v>68</v>
      </c>
      <c r="O438">
        <v>78.260000000000005</v>
      </c>
      <c r="P438">
        <v>83.3</v>
      </c>
      <c r="Q438">
        <v>76.64</v>
      </c>
      <c r="R438">
        <v>74.3</v>
      </c>
      <c r="S438">
        <v>60.8</v>
      </c>
      <c r="T438">
        <v>40.799999999999997</v>
      </c>
      <c r="U438">
        <v>37.200000000000003</v>
      </c>
      <c r="W438" s="24">
        <v>436</v>
      </c>
    </row>
    <row r="439" spans="5:23" x14ac:dyDescent="0.3">
      <c r="E439" t="s">
        <v>32</v>
      </c>
      <c r="F439" t="s">
        <v>643</v>
      </c>
      <c r="G439" t="s">
        <v>670</v>
      </c>
      <c r="H439" t="s">
        <v>547</v>
      </c>
      <c r="I439" t="s">
        <v>2009</v>
      </c>
      <c r="J439">
        <v>29.3</v>
      </c>
      <c r="K439">
        <v>34.700000000000003</v>
      </c>
      <c r="L439">
        <v>37.200000000000003</v>
      </c>
      <c r="M439">
        <v>53.24</v>
      </c>
      <c r="N439">
        <v>65.5</v>
      </c>
      <c r="O439">
        <v>70.7</v>
      </c>
      <c r="P439">
        <v>73.58</v>
      </c>
      <c r="Q439">
        <v>80.42</v>
      </c>
      <c r="R439">
        <v>73.8</v>
      </c>
      <c r="S439">
        <v>55.94</v>
      </c>
      <c r="T439">
        <v>47.1</v>
      </c>
      <c r="U439">
        <v>36</v>
      </c>
      <c r="W439" s="19">
        <v>437</v>
      </c>
    </row>
    <row r="440" spans="5:23" x14ac:dyDescent="0.3">
      <c r="E440" t="s">
        <v>32</v>
      </c>
      <c r="F440" t="s">
        <v>643</v>
      </c>
      <c r="G440" t="s">
        <v>671</v>
      </c>
      <c r="I440" t="s">
        <v>2010</v>
      </c>
      <c r="J440">
        <v>32.9</v>
      </c>
      <c r="K440">
        <v>30.56</v>
      </c>
      <c r="L440">
        <v>48.2</v>
      </c>
      <c r="M440">
        <v>55.4</v>
      </c>
      <c r="N440">
        <v>68</v>
      </c>
      <c r="O440">
        <v>76.28</v>
      </c>
      <c r="P440">
        <v>77.540000000000006</v>
      </c>
      <c r="Q440">
        <v>78.62</v>
      </c>
      <c r="R440">
        <v>68.5</v>
      </c>
      <c r="S440">
        <v>56.48</v>
      </c>
      <c r="T440">
        <v>39.700000000000003</v>
      </c>
      <c r="U440">
        <v>30.9</v>
      </c>
      <c r="W440" s="24">
        <v>438</v>
      </c>
    </row>
    <row r="441" spans="5:23" x14ac:dyDescent="0.3">
      <c r="E441" t="s">
        <v>32</v>
      </c>
      <c r="F441" t="s">
        <v>643</v>
      </c>
      <c r="G441" t="s">
        <v>671</v>
      </c>
      <c r="H441" t="s">
        <v>672</v>
      </c>
      <c r="I441" t="s">
        <v>2011</v>
      </c>
      <c r="J441">
        <v>34.299999999999997</v>
      </c>
      <c r="K441">
        <v>31.46</v>
      </c>
      <c r="L441">
        <v>46.4</v>
      </c>
      <c r="M441">
        <v>55.94</v>
      </c>
      <c r="N441">
        <v>62.1</v>
      </c>
      <c r="O441">
        <v>72.319999999999993</v>
      </c>
      <c r="P441">
        <v>79.7</v>
      </c>
      <c r="Q441">
        <v>77.540000000000006</v>
      </c>
      <c r="R441">
        <v>73.400000000000006</v>
      </c>
      <c r="S441">
        <v>56.66</v>
      </c>
      <c r="T441">
        <v>52.2</v>
      </c>
      <c r="U441">
        <v>31.6</v>
      </c>
      <c r="W441" s="19">
        <v>439</v>
      </c>
    </row>
    <row r="442" spans="5:23" x14ac:dyDescent="0.3">
      <c r="E442" t="s">
        <v>32</v>
      </c>
      <c r="F442" t="s">
        <v>643</v>
      </c>
      <c r="G442" t="s">
        <v>673</v>
      </c>
      <c r="H442" t="s">
        <v>674</v>
      </c>
      <c r="I442" t="s">
        <v>2012</v>
      </c>
      <c r="J442">
        <v>27.7</v>
      </c>
      <c r="K442">
        <v>28.04</v>
      </c>
      <c r="L442">
        <v>46.2</v>
      </c>
      <c r="M442">
        <v>55.4</v>
      </c>
      <c r="N442">
        <v>66.400000000000006</v>
      </c>
      <c r="O442">
        <v>73.040000000000006</v>
      </c>
      <c r="P442">
        <v>79.34</v>
      </c>
      <c r="Q442">
        <v>79.7</v>
      </c>
      <c r="R442">
        <v>64.8</v>
      </c>
      <c r="S442">
        <v>56.84</v>
      </c>
      <c r="T442">
        <v>43.2</v>
      </c>
      <c r="U442">
        <v>34.299999999999997</v>
      </c>
      <c r="W442" s="24">
        <v>440</v>
      </c>
    </row>
    <row r="443" spans="5:23" x14ac:dyDescent="0.3">
      <c r="E443" t="s">
        <v>32</v>
      </c>
      <c r="F443" t="s">
        <v>643</v>
      </c>
      <c r="G443" t="s">
        <v>675</v>
      </c>
      <c r="H443" t="s">
        <v>676</v>
      </c>
      <c r="I443" t="s">
        <v>2013</v>
      </c>
      <c r="J443">
        <v>29.3</v>
      </c>
      <c r="K443">
        <v>30.74</v>
      </c>
      <c r="L443">
        <v>44.6</v>
      </c>
      <c r="M443">
        <v>54.32</v>
      </c>
      <c r="N443">
        <v>65.099999999999994</v>
      </c>
      <c r="O443">
        <v>77.72</v>
      </c>
      <c r="P443">
        <v>78.44</v>
      </c>
      <c r="Q443">
        <v>82.58</v>
      </c>
      <c r="R443">
        <v>74.8</v>
      </c>
      <c r="S443">
        <v>57.38</v>
      </c>
      <c r="T443">
        <v>50.4</v>
      </c>
      <c r="U443">
        <v>35.6</v>
      </c>
      <c r="W443" s="19">
        <v>441</v>
      </c>
    </row>
    <row r="444" spans="5:23" x14ac:dyDescent="0.3">
      <c r="E444" t="s">
        <v>32</v>
      </c>
      <c r="F444" t="s">
        <v>643</v>
      </c>
      <c r="G444" t="s">
        <v>677</v>
      </c>
      <c r="H444" t="s">
        <v>678</v>
      </c>
      <c r="I444" t="s">
        <v>2014</v>
      </c>
      <c r="J444">
        <v>28.2</v>
      </c>
      <c r="K444">
        <v>35.24</v>
      </c>
      <c r="L444">
        <v>47.8</v>
      </c>
      <c r="M444">
        <v>56.12</v>
      </c>
      <c r="N444">
        <v>64.2</v>
      </c>
      <c r="O444">
        <v>75.38</v>
      </c>
      <c r="P444">
        <v>77.540000000000006</v>
      </c>
      <c r="Q444">
        <v>71.599999999999994</v>
      </c>
      <c r="R444">
        <v>72.900000000000006</v>
      </c>
      <c r="S444">
        <v>53.06</v>
      </c>
      <c r="T444">
        <v>50.2</v>
      </c>
      <c r="U444">
        <v>29.1</v>
      </c>
      <c r="W444" s="24">
        <v>442</v>
      </c>
    </row>
    <row r="445" spans="5:23" x14ac:dyDescent="0.3">
      <c r="E445" t="s">
        <v>32</v>
      </c>
      <c r="F445" t="s">
        <v>643</v>
      </c>
      <c r="G445" t="s">
        <v>677</v>
      </c>
      <c r="H445" t="s">
        <v>678</v>
      </c>
      <c r="I445" t="s">
        <v>2015</v>
      </c>
      <c r="J445">
        <v>28</v>
      </c>
      <c r="K445">
        <v>37.04</v>
      </c>
      <c r="L445">
        <v>42.4</v>
      </c>
      <c r="M445">
        <v>57.38</v>
      </c>
      <c r="N445">
        <v>65.8</v>
      </c>
      <c r="O445">
        <v>74.48</v>
      </c>
      <c r="P445">
        <v>77.72</v>
      </c>
      <c r="Q445">
        <v>75.56</v>
      </c>
      <c r="R445">
        <v>69.400000000000006</v>
      </c>
      <c r="S445">
        <v>56.3</v>
      </c>
      <c r="T445">
        <v>45</v>
      </c>
      <c r="U445">
        <v>30.2</v>
      </c>
      <c r="W445" s="19">
        <v>443</v>
      </c>
    </row>
    <row r="446" spans="5:23" x14ac:dyDescent="0.3">
      <c r="E446" t="s">
        <v>32</v>
      </c>
      <c r="F446" t="s">
        <v>643</v>
      </c>
      <c r="G446" t="s">
        <v>668</v>
      </c>
      <c r="H446" t="s">
        <v>679</v>
      </c>
      <c r="I446" t="s">
        <v>2016</v>
      </c>
      <c r="J446">
        <v>31.5</v>
      </c>
      <c r="K446">
        <v>39.74</v>
      </c>
      <c r="L446">
        <v>47.8</v>
      </c>
      <c r="M446">
        <v>54.68</v>
      </c>
      <c r="N446">
        <v>63.9</v>
      </c>
      <c r="O446">
        <v>75.56</v>
      </c>
      <c r="P446">
        <v>81.14</v>
      </c>
      <c r="Q446">
        <v>76.819999999999993</v>
      </c>
      <c r="R446">
        <v>71.599999999999994</v>
      </c>
      <c r="S446">
        <v>59.18</v>
      </c>
      <c r="T446">
        <v>46.9</v>
      </c>
      <c r="U446">
        <v>34.700000000000003</v>
      </c>
      <c r="W446" s="24">
        <v>444</v>
      </c>
    </row>
    <row r="447" spans="5:23" x14ac:dyDescent="0.3">
      <c r="E447" t="s">
        <v>32</v>
      </c>
      <c r="F447" t="s">
        <v>643</v>
      </c>
      <c r="G447" t="s">
        <v>668</v>
      </c>
      <c r="H447" t="s">
        <v>679</v>
      </c>
      <c r="I447" t="s">
        <v>2017</v>
      </c>
      <c r="J447">
        <v>34</v>
      </c>
      <c r="K447">
        <v>37.04</v>
      </c>
      <c r="L447">
        <v>47.8</v>
      </c>
      <c r="M447">
        <v>56.3</v>
      </c>
      <c r="N447">
        <v>62.6</v>
      </c>
      <c r="O447">
        <v>76.64</v>
      </c>
      <c r="P447">
        <v>82.4</v>
      </c>
      <c r="Q447">
        <v>75.739999999999995</v>
      </c>
      <c r="R447">
        <v>71.099999999999994</v>
      </c>
      <c r="S447">
        <v>58.1</v>
      </c>
      <c r="T447">
        <v>43.5</v>
      </c>
      <c r="U447">
        <v>24.1</v>
      </c>
      <c r="W447" s="19">
        <v>445</v>
      </c>
    </row>
    <row r="448" spans="5:23" x14ac:dyDescent="0.3">
      <c r="E448" t="s">
        <v>32</v>
      </c>
      <c r="F448" t="s">
        <v>680</v>
      </c>
      <c r="G448" t="s">
        <v>681</v>
      </c>
      <c r="H448" t="s">
        <v>682</v>
      </c>
      <c r="I448" t="s">
        <v>2018</v>
      </c>
      <c r="J448">
        <v>29.1</v>
      </c>
      <c r="K448">
        <v>43</v>
      </c>
      <c r="L448">
        <v>41.7</v>
      </c>
      <c r="M448">
        <v>55.4</v>
      </c>
      <c r="N448">
        <v>66</v>
      </c>
      <c r="O448">
        <v>73.900000000000006</v>
      </c>
      <c r="P448">
        <v>75.599999999999994</v>
      </c>
      <c r="Q448">
        <v>77.2</v>
      </c>
      <c r="R448">
        <v>74.3</v>
      </c>
      <c r="S448">
        <v>61.7</v>
      </c>
      <c r="T448">
        <v>50</v>
      </c>
      <c r="U448">
        <v>36.9</v>
      </c>
      <c r="W448" s="24">
        <v>446</v>
      </c>
    </row>
    <row r="449" spans="5:23" x14ac:dyDescent="0.3">
      <c r="E449" t="s">
        <v>32</v>
      </c>
      <c r="F449" t="s">
        <v>680</v>
      </c>
      <c r="G449" t="s">
        <v>177</v>
      </c>
      <c r="H449" t="s">
        <v>683</v>
      </c>
      <c r="I449" t="s">
        <v>2019</v>
      </c>
      <c r="J449">
        <v>27.7</v>
      </c>
      <c r="K449">
        <v>31.5</v>
      </c>
      <c r="L449">
        <v>44.6</v>
      </c>
      <c r="M449">
        <v>53.4</v>
      </c>
      <c r="N449">
        <v>65.5</v>
      </c>
      <c r="O449">
        <v>71.599999999999994</v>
      </c>
      <c r="P449">
        <v>75.2</v>
      </c>
      <c r="Q449">
        <v>72.7</v>
      </c>
      <c r="R449">
        <v>64.900000000000006</v>
      </c>
      <c r="S449">
        <v>52</v>
      </c>
      <c r="T449">
        <v>45.3</v>
      </c>
      <c r="U449">
        <v>33.6</v>
      </c>
      <c r="W449" s="19">
        <v>447</v>
      </c>
    </row>
    <row r="450" spans="5:23" x14ac:dyDescent="0.3">
      <c r="E450" t="s">
        <v>32</v>
      </c>
      <c r="F450" t="s">
        <v>680</v>
      </c>
      <c r="G450" t="s">
        <v>684</v>
      </c>
      <c r="H450" t="s">
        <v>685</v>
      </c>
      <c r="I450" t="s">
        <v>2020</v>
      </c>
      <c r="J450">
        <v>30.7</v>
      </c>
      <c r="K450">
        <v>40.299999999999997</v>
      </c>
      <c r="L450">
        <v>43.2</v>
      </c>
      <c r="M450">
        <v>55.8</v>
      </c>
      <c r="N450">
        <v>66</v>
      </c>
      <c r="O450">
        <v>75.900000000000006</v>
      </c>
      <c r="P450">
        <v>79.7</v>
      </c>
      <c r="Q450">
        <v>81.099999999999994</v>
      </c>
      <c r="R450">
        <v>68.5</v>
      </c>
      <c r="S450">
        <v>57.9</v>
      </c>
      <c r="T450">
        <v>50.7</v>
      </c>
      <c r="U450">
        <v>37.799999999999997</v>
      </c>
      <c r="W450" s="24">
        <v>448</v>
      </c>
    </row>
    <row r="451" spans="5:23" x14ac:dyDescent="0.3">
      <c r="E451" t="s">
        <v>32</v>
      </c>
      <c r="F451" t="s">
        <v>680</v>
      </c>
      <c r="G451" t="s">
        <v>686</v>
      </c>
      <c r="H451" t="s">
        <v>687</v>
      </c>
      <c r="I451" t="s">
        <v>2021</v>
      </c>
      <c r="J451">
        <v>36.9</v>
      </c>
      <c r="K451">
        <v>36.700000000000003</v>
      </c>
      <c r="L451">
        <v>39.4</v>
      </c>
      <c r="M451">
        <v>52</v>
      </c>
      <c r="N451">
        <v>66.7</v>
      </c>
      <c r="O451">
        <v>72.099999999999994</v>
      </c>
      <c r="P451">
        <v>79.3</v>
      </c>
      <c r="Q451">
        <v>71.8</v>
      </c>
      <c r="R451">
        <v>69.3</v>
      </c>
      <c r="S451">
        <v>58.8</v>
      </c>
      <c r="T451">
        <v>43</v>
      </c>
      <c r="U451">
        <v>36</v>
      </c>
      <c r="W451" s="19">
        <v>449</v>
      </c>
    </row>
    <row r="452" spans="5:23" x14ac:dyDescent="0.3">
      <c r="E452" t="s">
        <v>32</v>
      </c>
      <c r="F452" t="s">
        <v>680</v>
      </c>
      <c r="G452" t="s">
        <v>688</v>
      </c>
      <c r="H452" t="s">
        <v>689</v>
      </c>
      <c r="I452" t="s">
        <v>2022</v>
      </c>
      <c r="J452">
        <v>34.700000000000003</v>
      </c>
      <c r="K452">
        <v>37.4</v>
      </c>
      <c r="L452">
        <v>39.700000000000003</v>
      </c>
      <c r="M452">
        <v>52.7</v>
      </c>
      <c r="N452">
        <v>65.5</v>
      </c>
      <c r="O452">
        <v>70.5</v>
      </c>
      <c r="P452">
        <v>75.400000000000006</v>
      </c>
      <c r="Q452">
        <v>71.599999999999994</v>
      </c>
      <c r="R452">
        <v>67.599999999999994</v>
      </c>
      <c r="S452">
        <v>55.4</v>
      </c>
      <c r="T452">
        <v>41.2</v>
      </c>
      <c r="U452">
        <v>37</v>
      </c>
      <c r="W452" s="24">
        <v>450</v>
      </c>
    </row>
    <row r="453" spans="5:23" x14ac:dyDescent="0.3">
      <c r="E453" t="s">
        <v>32</v>
      </c>
      <c r="F453" t="s">
        <v>680</v>
      </c>
      <c r="G453" t="s">
        <v>690</v>
      </c>
      <c r="H453" t="s">
        <v>691</v>
      </c>
      <c r="I453" t="s">
        <v>2023</v>
      </c>
      <c r="J453">
        <v>34.9</v>
      </c>
      <c r="K453">
        <v>40.799999999999997</v>
      </c>
      <c r="L453">
        <v>44.8</v>
      </c>
      <c r="M453">
        <v>60.4</v>
      </c>
      <c r="N453">
        <v>65.099999999999994</v>
      </c>
      <c r="O453">
        <v>72</v>
      </c>
      <c r="P453">
        <v>75.2</v>
      </c>
      <c r="Q453">
        <v>74.099999999999994</v>
      </c>
      <c r="R453">
        <v>64.599999999999994</v>
      </c>
      <c r="S453">
        <v>57.9</v>
      </c>
      <c r="T453">
        <v>50.9</v>
      </c>
      <c r="U453">
        <v>42.3</v>
      </c>
      <c r="W453" s="19">
        <v>451</v>
      </c>
    </row>
    <row r="454" spans="5:23" x14ac:dyDescent="0.3">
      <c r="E454" t="s">
        <v>32</v>
      </c>
      <c r="F454" t="s">
        <v>680</v>
      </c>
      <c r="G454" t="s">
        <v>548</v>
      </c>
      <c r="H454" t="s">
        <v>692</v>
      </c>
      <c r="I454" t="s">
        <v>2024</v>
      </c>
      <c r="J454">
        <v>29.3</v>
      </c>
      <c r="K454">
        <v>32.5</v>
      </c>
      <c r="L454">
        <v>47.1</v>
      </c>
      <c r="M454">
        <v>55</v>
      </c>
      <c r="N454">
        <v>64.900000000000006</v>
      </c>
      <c r="O454">
        <v>73.2</v>
      </c>
      <c r="P454">
        <v>75.900000000000006</v>
      </c>
      <c r="Q454">
        <v>74.8</v>
      </c>
      <c r="R454">
        <v>66.599999999999994</v>
      </c>
      <c r="S454">
        <v>55.4</v>
      </c>
      <c r="T454">
        <v>48</v>
      </c>
      <c r="U454">
        <v>32.9</v>
      </c>
      <c r="W454" s="24">
        <v>452</v>
      </c>
    </row>
    <row r="455" spans="5:23" x14ac:dyDescent="0.3">
      <c r="E455" t="s">
        <v>32</v>
      </c>
      <c r="F455" t="s">
        <v>680</v>
      </c>
      <c r="G455" t="s">
        <v>693</v>
      </c>
      <c r="H455" t="s">
        <v>694</v>
      </c>
      <c r="I455" t="s">
        <v>2025</v>
      </c>
      <c r="J455">
        <v>29.1</v>
      </c>
      <c r="K455">
        <v>35.1</v>
      </c>
      <c r="L455">
        <v>49.8</v>
      </c>
      <c r="M455">
        <v>58.3</v>
      </c>
      <c r="N455">
        <v>61.9</v>
      </c>
      <c r="O455">
        <v>67.599999999999994</v>
      </c>
      <c r="P455">
        <v>76.099999999999994</v>
      </c>
      <c r="Q455">
        <v>73.400000000000006</v>
      </c>
      <c r="R455">
        <v>66.900000000000006</v>
      </c>
      <c r="S455">
        <v>57.4</v>
      </c>
      <c r="T455">
        <v>50.5</v>
      </c>
      <c r="U455">
        <v>35.200000000000003</v>
      </c>
      <c r="W455" s="19">
        <v>453</v>
      </c>
    </row>
    <row r="456" spans="5:23" x14ac:dyDescent="0.3">
      <c r="E456" t="s">
        <v>32</v>
      </c>
      <c r="F456" t="s">
        <v>680</v>
      </c>
      <c r="G456" t="s">
        <v>146</v>
      </c>
      <c r="H456" t="s">
        <v>695</v>
      </c>
      <c r="I456" t="s">
        <v>2026</v>
      </c>
      <c r="J456">
        <v>31.3</v>
      </c>
      <c r="K456">
        <v>42.1</v>
      </c>
      <c r="L456">
        <v>50</v>
      </c>
      <c r="M456">
        <v>60.4</v>
      </c>
      <c r="N456">
        <v>70</v>
      </c>
      <c r="O456">
        <v>74.5</v>
      </c>
      <c r="P456">
        <v>75</v>
      </c>
      <c r="Q456">
        <v>75.900000000000006</v>
      </c>
      <c r="R456">
        <v>67.599999999999994</v>
      </c>
      <c r="S456">
        <v>56.7</v>
      </c>
      <c r="T456">
        <v>51.8</v>
      </c>
      <c r="U456">
        <v>37.200000000000003</v>
      </c>
      <c r="W456" s="24">
        <v>454</v>
      </c>
    </row>
    <row r="457" spans="5:23" x14ac:dyDescent="0.3">
      <c r="E457" t="s">
        <v>32</v>
      </c>
      <c r="F457" t="s">
        <v>680</v>
      </c>
      <c r="G457" t="s">
        <v>146</v>
      </c>
      <c r="H457" t="s">
        <v>695</v>
      </c>
      <c r="I457" t="s">
        <v>2027</v>
      </c>
      <c r="J457">
        <v>31.6</v>
      </c>
      <c r="K457">
        <v>33.619999999999997</v>
      </c>
      <c r="L457">
        <v>47.8</v>
      </c>
      <c r="M457">
        <v>55.94</v>
      </c>
      <c r="N457">
        <v>66.7</v>
      </c>
      <c r="O457">
        <v>75.56</v>
      </c>
      <c r="P457">
        <v>78.08</v>
      </c>
      <c r="Q457">
        <v>75.38</v>
      </c>
      <c r="R457">
        <v>68.5</v>
      </c>
      <c r="S457">
        <v>58.64</v>
      </c>
      <c r="T457">
        <v>45.9</v>
      </c>
      <c r="U457">
        <v>38.299999999999997</v>
      </c>
      <c r="W457" s="19">
        <v>455</v>
      </c>
    </row>
    <row r="458" spans="5:23" x14ac:dyDescent="0.3">
      <c r="E458" t="s">
        <v>32</v>
      </c>
      <c r="F458" t="s">
        <v>680</v>
      </c>
      <c r="G458" t="s">
        <v>696</v>
      </c>
      <c r="H458" t="s">
        <v>697</v>
      </c>
      <c r="I458" t="s">
        <v>2028</v>
      </c>
      <c r="J458">
        <v>36.5</v>
      </c>
      <c r="K458">
        <v>37.6</v>
      </c>
      <c r="L458">
        <v>48.7</v>
      </c>
      <c r="M458">
        <v>61</v>
      </c>
      <c r="N458">
        <v>65.099999999999994</v>
      </c>
      <c r="O458">
        <v>77.2</v>
      </c>
      <c r="P458">
        <v>79</v>
      </c>
      <c r="Q458">
        <v>74.8</v>
      </c>
      <c r="R458">
        <v>66.900000000000006</v>
      </c>
      <c r="S458">
        <v>59.5</v>
      </c>
      <c r="T458">
        <v>50.7</v>
      </c>
      <c r="U458">
        <v>42.4</v>
      </c>
      <c r="W458" s="24">
        <v>456</v>
      </c>
    </row>
    <row r="459" spans="5:23" x14ac:dyDescent="0.3">
      <c r="E459" t="s">
        <v>32</v>
      </c>
      <c r="F459" t="s">
        <v>680</v>
      </c>
      <c r="G459" t="s">
        <v>181</v>
      </c>
      <c r="H459" t="s">
        <v>698</v>
      </c>
      <c r="I459" t="s">
        <v>2029</v>
      </c>
      <c r="J459">
        <v>34.5</v>
      </c>
      <c r="K459">
        <v>35.6</v>
      </c>
      <c r="L459">
        <v>50.4</v>
      </c>
      <c r="M459">
        <v>58.8</v>
      </c>
      <c r="N459">
        <v>69.400000000000006</v>
      </c>
      <c r="O459">
        <v>75.400000000000006</v>
      </c>
      <c r="P459">
        <v>76.599999999999994</v>
      </c>
      <c r="Q459">
        <v>75.900000000000006</v>
      </c>
      <c r="R459">
        <v>68.900000000000006</v>
      </c>
      <c r="S459">
        <v>57</v>
      </c>
      <c r="T459">
        <v>52.7</v>
      </c>
      <c r="U459">
        <v>37.6</v>
      </c>
      <c r="W459" s="19">
        <v>457</v>
      </c>
    </row>
    <row r="460" spans="5:23" x14ac:dyDescent="0.3">
      <c r="E460" t="s">
        <v>32</v>
      </c>
      <c r="F460" t="s">
        <v>699</v>
      </c>
      <c r="G460" t="s">
        <v>700</v>
      </c>
      <c r="H460" t="s">
        <v>701</v>
      </c>
      <c r="I460" t="s">
        <v>2030</v>
      </c>
      <c r="J460">
        <v>49.5</v>
      </c>
      <c r="K460">
        <v>55.22</v>
      </c>
      <c r="L460">
        <v>56.8</v>
      </c>
      <c r="M460">
        <v>64.400000000000006</v>
      </c>
      <c r="N460">
        <v>72.3</v>
      </c>
      <c r="O460">
        <v>77.900000000000006</v>
      </c>
      <c r="P460">
        <v>79.88</v>
      </c>
      <c r="Q460">
        <v>83.12</v>
      </c>
      <c r="R460">
        <v>75.2</v>
      </c>
      <c r="S460">
        <v>66.739999999999995</v>
      </c>
      <c r="T460">
        <v>52.9</v>
      </c>
      <c r="U460">
        <v>48.7</v>
      </c>
      <c r="W460" s="24">
        <v>458</v>
      </c>
    </row>
    <row r="461" spans="5:23" x14ac:dyDescent="0.3">
      <c r="E461" t="s">
        <v>32</v>
      </c>
      <c r="F461" t="s">
        <v>699</v>
      </c>
      <c r="G461" t="s">
        <v>702</v>
      </c>
      <c r="H461" t="s">
        <v>703</v>
      </c>
      <c r="I461" t="s">
        <v>2031</v>
      </c>
      <c r="J461">
        <v>43.9</v>
      </c>
      <c r="K461">
        <v>51.08</v>
      </c>
      <c r="L461">
        <v>52</v>
      </c>
      <c r="M461">
        <v>61.88</v>
      </c>
      <c r="N461">
        <v>74.099999999999994</v>
      </c>
      <c r="O461">
        <v>79.52</v>
      </c>
      <c r="P461">
        <v>81.319999999999993</v>
      </c>
      <c r="Q461">
        <v>77.540000000000006</v>
      </c>
      <c r="R461">
        <v>74.7</v>
      </c>
      <c r="S461">
        <v>62.78</v>
      </c>
      <c r="T461">
        <v>60.8</v>
      </c>
      <c r="U461">
        <v>46.4</v>
      </c>
      <c r="W461" s="19">
        <v>459</v>
      </c>
    </row>
    <row r="462" spans="5:23" x14ac:dyDescent="0.3">
      <c r="E462" t="s">
        <v>32</v>
      </c>
      <c r="F462" t="s">
        <v>699</v>
      </c>
      <c r="G462" t="s">
        <v>704</v>
      </c>
      <c r="H462" t="s">
        <v>705</v>
      </c>
      <c r="I462" t="s">
        <v>2032</v>
      </c>
      <c r="J462">
        <v>50.5</v>
      </c>
      <c r="K462">
        <v>51.8</v>
      </c>
      <c r="L462">
        <v>62.6</v>
      </c>
      <c r="M462">
        <v>67.64</v>
      </c>
      <c r="N462">
        <v>75.7</v>
      </c>
      <c r="O462">
        <v>79.16</v>
      </c>
      <c r="P462">
        <v>80.78</v>
      </c>
      <c r="Q462">
        <v>80.239999999999995</v>
      </c>
      <c r="R462">
        <v>76.5</v>
      </c>
      <c r="S462">
        <v>67.099999999999994</v>
      </c>
      <c r="T462">
        <v>59.4</v>
      </c>
      <c r="U462">
        <v>49.5</v>
      </c>
      <c r="W462" s="24">
        <v>460</v>
      </c>
    </row>
    <row r="463" spans="5:23" x14ac:dyDescent="0.3">
      <c r="E463" t="s">
        <v>32</v>
      </c>
      <c r="F463" t="s">
        <v>699</v>
      </c>
      <c r="G463" t="s">
        <v>700</v>
      </c>
      <c r="H463" t="s">
        <v>701</v>
      </c>
      <c r="I463" t="s">
        <v>2033</v>
      </c>
      <c r="J463">
        <v>51.4</v>
      </c>
      <c r="K463">
        <v>48.56</v>
      </c>
      <c r="L463">
        <v>63.1</v>
      </c>
      <c r="M463">
        <v>67.099999999999994</v>
      </c>
      <c r="N463">
        <v>73.8</v>
      </c>
      <c r="O463">
        <v>78.8</v>
      </c>
      <c r="P463">
        <v>82.04</v>
      </c>
      <c r="Q463">
        <v>78.62</v>
      </c>
      <c r="R463">
        <v>76.3</v>
      </c>
      <c r="S463">
        <v>68.180000000000007</v>
      </c>
      <c r="T463">
        <v>60.8</v>
      </c>
      <c r="U463">
        <v>50.2</v>
      </c>
      <c r="W463" s="19">
        <v>461</v>
      </c>
    </row>
    <row r="464" spans="5:23" x14ac:dyDescent="0.3">
      <c r="E464" t="s">
        <v>32</v>
      </c>
      <c r="F464" t="s">
        <v>699</v>
      </c>
      <c r="G464" t="s">
        <v>706</v>
      </c>
      <c r="H464" t="s">
        <v>707</v>
      </c>
      <c r="I464" t="s">
        <v>2034</v>
      </c>
      <c r="J464">
        <v>48.7</v>
      </c>
      <c r="K464">
        <v>53.78</v>
      </c>
      <c r="L464">
        <v>54.7</v>
      </c>
      <c r="M464">
        <v>67.64</v>
      </c>
      <c r="N464">
        <v>74.3</v>
      </c>
      <c r="O464">
        <v>78.260000000000005</v>
      </c>
      <c r="P464">
        <v>80.239999999999995</v>
      </c>
      <c r="Q464">
        <v>78.260000000000005</v>
      </c>
      <c r="R464">
        <v>74.7</v>
      </c>
      <c r="S464">
        <v>67.819999999999993</v>
      </c>
      <c r="T464">
        <v>60.6</v>
      </c>
      <c r="U464">
        <v>42.8</v>
      </c>
      <c r="W464" s="24">
        <v>462</v>
      </c>
    </row>
    <row r="465" spans="5:23" x14ac:dyDescent="0.3">
      <c r="E465" t="s">
        <v>32</v>
      </c>
      <c r="F465" t="s">
        <v>699</v>
      </c>
      <c r="G465" t="s">
        <v>708</v>
      </c>
      <c r="H465" t="s">
        <v>635</v>
      </c>
      <c r="I465" t="s">
        <v>2035</v>
      </c>
      <c r="J465">
        <v>56.3</v>
      </c>
      <c r="K465">
        <v>50.54</v>
      </c>
      <c r="L465">
        <v>57</v>
      </c>
      <c r="M465">
        <v>66.02</v>
      </c>
      <c r="N465">
        <v>74.8</v>
      </c>
      <c r="O465">
        <v>77.36</v>
      </c>
      <c r="P465">
        <v>81.14</v>
      </c>
      <c r="Q465">
        <v>83.12</v>
      </c>
      <c r="R465">
        <v>78.3</v>
      </c>
      <c r="S465">
        <v>68.36</v>
      </c>
      <c r="T465">
        <v>63.9</v>
      </c>
      <c r="U465">
        <v>52.5</v>
      </c>
      <c r="W465" s="19">
        <v>463</v>
      </c>
    </row>
    <row r="466" spans="5:23" x14ac:dyDescent="0.3">
      <c r="E466" t="s">
        <v>32</v>
      </c>
      <c r="F466" t="s">
        <v>699</v>
      </c>
      <c r="G466" t="s">
        <v>709</v>
      </c>
      <c r="H466" t="s">
        <v>710</v>
      </c>
      <c r="I466" t="s">
        <v>2036</v>
      </c>
      <c r="J466">
        <v>49.1</v>
      </c>
      <c r="K466">
        <v>51.8</v>
      </c>
      <c r="L466">
        <v>61.2</v>
      </c>
      <c r="M466">
        <v>67.64</v>
      </c>
      <c r="N466">
        <v>74.3</v>
      </c>
      <c r="O466">
        <v>80.239999999999995</v>
      </c>
      <c r="P466">
        <v>80.599999999999994</v>
      </c>
      <c r="Q466">
        <v>81.680000000000007</v>
      </c>
      <c r="R466">
        <v>77.400000000000006</v>
      </c>
      <c r="S466">
        <v>67.28</v>
      </c>
      <c r="T466">
        <v>60.4</v>
      </c>
      <c r="U466">
        <v>52.5</v>
      </c>
      <c r="W466" s="24">
        <v>464</v>
      </c>
    </row>
    <row r="467" spans="5:23" x14ac:dyDescent="0.3">
      <c r="E467" t="s">
        <v>32</v>
      </c>
      <c r="F467" t="s">
        <v>699</v>
      </c>
      <c r="G467" t="s">
        <v>711</v>
      </c>
      <c r="H467" t="s">
        <v>712</v>
      </c>
      <c r="I467" t="s">
        <v>2037</v>
      </c>
      <c r="J467">
        <v>44.6</v>
      </c>
      <c r="K467">
        <v>55.58</v>
      </c>
      <c r="L467">
        <v>54.9</v>
      </c>
      <c r="M467">
        <v>63.5</v>
      </c>
      <c r="N467">
        <v>72.3</v>
      </c>
      <c r="O467">
        <v>77.180000000000007</v>
      </c>
      <c r="P467">
        <v>82.58</v>
      </c>
      <c r="Q467">
        <v>81.5</v>
      </c>
      <c r="R467">
        <v>73.599999999999994</v>
      </c>
      <c r="S467">
        <v>66.02</v>
      </c>
      <c r="T467">
        <v>57.4</v>
      </c>
      <c r="U467">
        <v>46.8</v>
      </c>
      <c r="W467" s="19">
        <v>465</v>
      </c>
    </row>
    <row r="468" spans="5:23" x14ac:dyDescent="0.3">
      <c r="E468" t="s">
        <v>32</v>
      </c>
      <c r="F468" t="s">
        <v>699</v>
      </c>
      <c r="G468" t="s">
        <v>713</v>
      </c>
      <c r="H468" t="s">
        <v>714</v>
      </c>
      <c r="I468" t="s">
        <v>2038</v>
      </c>
      <c r="J468">
        <v>46.9</v>
      </c>
      <c r="K468">
        <v>59.72</v>
      </c>
      <c r="L468">
        <v>57.4</v>
      </c>
      <c r="M468">
        <v>66.2</v>
      </c>
      <c r="N468">
        <v>73.2</v>
      </c>
      <c r="O468">
        <v>78.8</v>
      </c>
      <c r="P468">
        <v>80.599999999999994</v>
      </c>
      <c r="Q468">
        <v>81.86</v>
      </c>
      <c r="R468">
        <v>79</v>
      </c>
      <c r="S468">
        <v>66.92</v>
      </c>
      <c r="T468">
        <v>58.6</v>
      </c>
      <c r="U468">
        <v>52.7</v>
      </c>
      <c r="W468" s="24">
        <v>466</v>
      </c>
    </row>
    <row r="469" spans="5:23" x14ac:dyDescent="0.3">
      <c r="E469" t="s">
        <v>32</v>
      </c>
      <c r="F469" t="s">
        <v>699</v>
      </c>
      <c r="G469" t="s">
        <v>715</v>
      </c>
      <c r="H469" t="s">
        <v>716</v>
      </c>
      <c r="I469" t="s">
        <v>2039</v>
      </c>
      <c r="J469">
        <v>53.1</v>
      </c>
      <c r="K469">
        <v>58.28</v>
      </c>
      <c r="L469">
        <v>60.1</v>
      </c>
      <c r="M469">
        <v>68.180000000000007</v>
      </c>
      <c r="N469">
        <v>76.099999999999994</v>
      </c>
      <c r="O469">
        <v>79.16</v>
      </c>
      <c r="P469">
        <v>80.599999999999994</v>
      </c>
      <c r="Q469">
        <v>80.599999999999994</v>
      </c>
      <c r="R469">
        <v>76.599999999999994</v>
      </c>
      <c r="S469">
        <v>67.819999999999993</v>
      </c>
      <c r="T469">
        <v>65.5</v>
      </c>
      <c r="U469">
        <v>55.8</v>
      </c>
      <c r="W469" s="19">
        <v>467</v>
      </c>
    </row>
    <row r="470" spans="5:23" x14ac:dyDescent="0.3">
      <c r="E470" t="s">
        <v>32</v>
      </c>
      <c r="F470" t="s">
        <v>699</v>
      </c>
      <c r="G470" t="s">
        <v>715</v>
      </c>
      <c r="H470" t="s">
        <v>716</v>
      </c>
      <c r="I470" t="s">
        <v>2040</v>
      </c>
      <c r="J470">
        <v>49.8</v>
      </c>
      <c r="K470">
        <v>55.58</v>
      </c>
      <c r="L470">
        <v>64.2</v>
      </c>
      <c r="M470">
        <v>69.44</v>
      </c>
      <c r="N470">
        <v>75.2</v>
      </c>
      <c r="O470">
        <v>80.78</v>
      </c>
      <c r="P470">
        <v>81.680000000000007</v>
      </c>
      <c r="Q470">
        <v>82.4</v>
      </c>
      <c r="R470">
        <v>77.7</v>
      </c>
      <c r="S470">
        <v>68.180000000000007</v>
      </c>
      <c r="T470">
        <v>65.7</v>
      </c>
      <c r="U470">
        <v>54.5</v>
      </c>
      <c r="W470" s="24">
        <v>468</v>
      </c>
    </row>
    <row r="471" spans="5:23" x14ac:dyDescent="0.3">
      <c r="E471" t="s">
        <v>32</v>
      </c>
      <c r="F471" t="s">
        <v>699</v>
      </c>
      <c r="G471" t="s">
        <v>715</v>
      </c>
      <c r="H471" t="s">
        <v>716</v>
      </c>
      <c r="I471" t="s">
        <v>2041</v>
      </c>
      <c r="J471">
        <v>56.7</v>
      </c>
      <c r="K471">
        <v>58.64</v>
      </c>
      <c r="L471">
        <v>60.4</v>
      </c>
      <c r="M471">
        <v>66.38</v>
      </c>
      <c r="N471">
        <v>78.599999999999994</v>
      </c>
      <c r="O471">
        <v>82.04</v>
      </c>
      <c r="P471">
        <v>83.48</v>
      </c>
      <c r="Q471">
        <v>82.58</v>
      </c>
      <c r="R471">
        <v>80.400000000000006</v>
      </c>
      <c r="S471">
        <v>71.599999999999994</v>
      </c>
      <c r="T471">
        <v>59.7</v>
      </c>
      <c r="U471">
        <v>54.7</v>
      </c>
      <c r="W471" s="19">
        <v>469</v>
      </c>
    </row>
    <row r="472" spans="5:23" x14ac:dyDescent="0.3">
      <c r="E472" t="s">
        <v>32</v>
      </c>
      <c r="F472" t="s">
        <v>699</v>
      </c>
      <c r="G472" t="s">
        <v>717</v>
      </c>
      <c r="H472" t="s">
        <v>718</v>
      </c>
      <c r="I472" t="s">
        <v>2042</v>
      </c>
      <c r="J472">
        <v>55.6</v>
      </c>
      <c r="K472">
        <v>58.28</v>
      </c>
      <c r="L472">
        <v>59.2</v>
      </c>
      <c r="M472">
        <v>66.02</v>
      </c>
      <c r="N472">
        <v>74.7</v>
      </c>
      <c r="O472">
        <v>79.16</v>
      </c>
      <c r="P472">
        <v>82.58</v>
      </c>
      <c r="Q472">
        <v>80.78</v>
      </c>
      <c r="R472">
        <v>77.5</v>
      </c>
      <c r="S472">
        <v>66.56</v>
      </c>
      <c r="T472">
        <v>57.7</v>
      </c>
      <c r="U472">
        <v>53.8</v>
      </c>
      <c r="W472" s="24">
        <v>470</v>
      </c>
    </row>
    <row r="473" spans="5:23" x14ac:dyDescent="0.3">
      <c r="E473" t="s">
        <v>32</v>
      </c>
      <c r="F473" t="s">
        <v>699</v>
      </c>
      <c r="G473" t="s">
        <v>719</v>
      </c>
      <c r="H473" t="s">
        <v>720</v>
      </c>
      <c r="I473" t="s">
        <v>2043</v>
      </c>
      <c r="J473">
        <v>41.5</v>
      </c>
      <c r="K473">
        <v>46.94</v>
      </c>
      <c r="L473">
        <v>55.4</v>
      </c>
      <c r="M473">
        <v>65.66</v>
      </c>
      <c r="N473">
        <v>72.7</v>
      </c>
      <c r="O473">
        <v>77.36</v>
      </c>
      <c r="P473">
        <v>83.66</v>
      </c>
      <c r="Q473">
        <v>83.84</v>
      </c>
      <c r="R473">
        <v>81</v>
      </c>
      <c r="S473">
        <v>65.3</v>
      </c>
      <c r="T473">
        <v>51.3</v>
      </c>
      <c r="U473">
        <v>47.7</v>
      </c>
      <c r="W473" s="19">
        <v>471</v>
      </c>
    </row>
    <row r="474" spans="5:23" x14ac:dyDescent="0.3">
      <c r="E474" t="s">
        <v>32</v>
      </c>
      <c r="F474" t="s">
        <v>699</v>
      </c>
      <c r="G474" t="s">
        <v>719</v>
      </c>
      <c r="H474" t="s">
        <v>720</v>
      </c>
      <c r="I474" t="s">
        <v>2044</v>
      </c>
      <c r="J474">
        <v>42.8</v>
      </c>
      <c r="K474">
        <v>49.46</v>
      </c>
      <c r="L474">
        <v>59</v>
      </c>
      <c r="M474">
        <v>66.38</v>
      </c>
      <c r="N474">
        <v>72.7</v>
      </c>
      <c r="O474">
        <v>78.08</v>
      </c>
      <c r="P474">
        <v>81.680000000000007</v>
      </c>
      <c r="Q474">
        <v>82.76</v>
      </c>
      <c r="R474">
        <v>76.8</v>
      </c>
      <c r="S474">
        <v>62.96</v>
      </c>
      <c r="T474">
        <v>58.5</v>
      </c>
      <c r="U474">
        <v>45.3</v>
      </c>
      <c r="W474" s="24">
        <v>472</v>
      </c>
    </row>
    <row r="475" spans="5:23" x14ac:dyDescent="0.3">
      <c r="E475" t="s">
        <v>32</v>
      </c>
      <c r="F475" t="s">
        <v>33</v>
      </c>
      <c r="G475" t="s">
        <v>721</v>
      </c>
      <c r="H475" t="s">
        <v>722</v>
      </c>
      <c r="I475" t="s">
        <v>2045</v>
      </c>
      <c r="J475">
        <v>35.799999999999997</v>
      </c>
      <c r="K475">
        <v>27.68</v>
      </c>
      <c r="L475">
        <v>39.4</v>
      </c>
      <c r="M475">
        <v>48.2</v>
      </c>
      <c r="N475">
        <v>54.1</v>
      </c>
      <c r="O475">
        <v>62.6</v>
      </c>
      <c r="P475">
        <v>70.34</v>
      </c>
      <c r="Q475">
        <v>69.260000000000005</v>
      </c>
      <c r="R475">
        <v>62.2</v>
      </c>
      <c r="S475">
        <v>57.2</v>
      </c>
      <c r="T475">
        <v>44.1</v>
      </c>
      <c r="U475">
        <v>37.200000000000003</v>
      </c>
      <c r="W475" s="19">
        <v>473</v>
      </c>
    </row>
    <row r="476" spans="5:23" x14ac:dyDescent="0.3">
      <c r="E476" t="s">
        <v>32</v>
      </c>
      <c r="F476" t="s">
        <v>33</v>
      </c>
      <c r="G476" t="s">
        <v>723</v>
      </c>
      <c r="H476" t="s">
        <v>724</v>
      </c>
      <c r="I476" t="s">
        <v>2046</v>
      </c>
      <c r="J476">
        <v>18</v>
      </c>
      <c r="K476">
        <v>24.08</v>
      </c>
      <c r="L476">
        <v>41</v>
      </c>
      <c r="M476">
        <v>45.86</v>
      </c>
      <c r="N476">
        <v>54.9</v>
      </c>
      <c r="O476">
        <v>63.68</v>
      </c>
      <c r="P476">
        <v>68.540000000000006</v>
      </c>
      <c r="Q476">
        <v>72.319999999999993</v>
      </c>
      <c r="R476">
        <v>62.8</v>
      </c>
      <c r="S476">
        <v>48.92</v>
      </c>
      <c r="T476">
        <v>45.5</v>
      </c>
      <c r="U476">
        <v>32.5</v>
      </c>
      <c r="W476" s="24">
        <v>474</v>
      </c>
    </row>
    <row r="477" spans="5:23" x14ac:dyDescent="0.3">
      <c r="E477" t="s">
        <v>32</v>
      </c>
      <c r="F477" t="s">
        <v>33</v>
      </c>
      <c r="G477" t="s">
        <v>725</v>
      </c>
      <c r="H477" t="s">
        <v>726</v>
      </c>
      <c r="I477" t="s">
        <v>2047</v>
      </c>
      <c r="J477">
        <v>26.6</v>
      </c>
      <c r="K477">
        <v>31.1</v>
      </c>
      <c r="L477">
        <v>38.799999999999997</v>
      </c>
      <c r="M477">
        <v>47.48</v>
      </c>
      <c r="N477">
        <v>58.8</v>
      </c>
      <c r="O477">
        <v>66.02</v>
      </c>
      <c r="P477">
        <v>74.12</v>
      </c>
      <c r="Q477">
        <v>71.06</v>
      </c>
      <c r="R477">
        <v>64.599999999999994</v>
      </c>
      <c r="S477">
        <v>53.96</v>
      </c>
      <c r="T477">
        <v>43.3</v>
      </c>
      <c r="U477">
        <v>36</v>
      </c>
      <c r="W477" s="19">
        <v>475</v>
      </c>
    </row>
    <row r="478" spans="5:23" x14ac:dyDescent="0.3">
      <c r="E478" t="s">
        <v>32</v>
      </c>
      <c r="F478" t="s">
        <v>33</v>
      </c>
      <c r="G478" t="s">
        <v>727</v>
      </c>
      <c r="H478" t="s">
        <v>728</v>
      </c>
      <c r="I478" t="s">
        <v>2048</v>
      </c>
      <c r="J478">
        <v>31.3</v>
      </c>
      <c r="K478">
        <v>30.02</v>
      </c>
      <c r="L478">
        <v>35.6</v>
      </c>
      <c r="M478">
        <v>45.14</v>
      </c>
      <c r="N478">
        <v>55.6</v>
      </c>
      <c r="O478">
        <v>65.66</v>
      </c>
      <c r="P478">
        <v>71.959999999999994</v>
      </c>
      <c r="Q478">
        <v>68.36</v>
      </c>
      <c r="R478">
        <v>59.9</v>
      </c>
      <c r="S478">
        <v>51.98</v>
      </c>
      <c r="T478">
        <v>41.4</v>
      </c>
      <c r="U478">
        <v>34.700000000000003</v>
      </c>
      <c r="W478" s="24">
        <v>476</v>
      </c>
    </row>
    <row r="479" spans="5:23" x14ac:dyDescent="0.3">
      <c r="E479" t="s">
        <v>32</v>
      </c>
      <c r="F479" t="s">
        <v>33</v>
      </c>
      <c r="G479" t="s">
        <v>723</v>
      </c>
      <c r="H479" t="s">
        <v>729</v>
      </c>
      <c r="I479" t="s">
        <v>2049</v>
      </c>
      <c r="J479">
        <v>23.7</v>
      </c>
      <c r="K479">
        <v>31.64</v>
      </c>
      <c r="L479">
        <v>41.4</v>
      </c>
      <c r="M479">
        <v>46.76</v>
      </c>
      <c r="N479">
        <v>59.4</v>
      </c>
      <c r="O479">
        <v>64.760000000000005</v>
      </c>
      <c r="P479">
        <v>71.599999999999994</v>
      </c>
      <c r="Q479">
        <v>71.42</v>
      </c>
      <c r="R479">
        <v>62.8</v>
      </c>
      <c r="S479">
        <v>50.72</v>
      </c>
      <c r="T479">
        <v>46</v>
      </c>
      <c r="U479">
        <v>32.200000000000003</v>
      </c>
      <c r="W479" s="19">
        <v>477</v>
      </c>
    </row>
    <row r="480" spans="5:23" x14ac:dyDescent="0.3">
      <c r="E480" t="s">
        <v>32</v>
      </c>
      <c r="F480" t="s">
        <v>33</v>
      </c>
      <c r="G480" t="s">
        <v>730</v>
      </c>
      <c r="H480" t="s">
        <v>731</v>
      </c>
      <c r="I480" t="s">
        <v>2050</v>
      </c>
      <c r="J480">
        <v>37.6</v>
      </c>
      <c r="K480">
        <v>30.74</v>
      </c>
      <c r="L480">
        <v>40.799999999999997</v>
      </c>
      <c r="M480">
        <v>45.86</v>
      </c>
      <c r="N480">
        <v>53.8</v>
      </c>
      <c r="O480">
        <v>64.22</v>
      </c>
      <c r="P480">
        <v>68.72</v>
      </c>
      <c r="Q480">
        <v>69.44</v>
      </c>
      <c r="R480">
        <v>62.4</v>
      </c>
      <c r="S480">
        <v>55.58</v>
      </c>
      <c r="T480">
        <v>48.7</v>
      </c>
      <c r="U480">
        <v>34.9</v>
      </c>
      <c r="W480" s="24">
        <v>478</v>
      </c>
    </row>
    <row r="481" spans="5:23" x14ac:dyDescent="0.3">
      <c r="E481" t="s">
        <v>32</v>
      </c>
      <c r="F481" t="s">
        <v>33</v>
      </c>
      <c r="G481" t="s">
        <v>732</v>
      </c>
      <c r="H481" t="s">
        <v>733</v>
      </c>
      <c r="I481" t="s">
        <v>2051</v>
      </c>
      <c r="J481">
        <v>30.6</v>
      </c>
      <c r="K481">
        <v>37.22</v>
      </c>
      <c r="L481">
        <v>40.6</v>
      </c>
      <c r="M481">
        <v>46.22</v>
      </c>
      <c r="N481">
        <v>51.8</v>
      </c>
      <c r="O481">
        <v>60.62</v>
      </c>
      <c r="P481">
        <v>67.28</v>
      </c>
      <c r="Q481">
        <v>68.36</v>
      </c>
      <c r="R481">
        <v>66.400000000000006</v>
      </c>
      <c r="S481">
        <v>54.68</v>
      </c>
      <c r="T481">
        <v>50.5</v>
      </c>
      <c r="U481">
        <v>41.9</v>
      </c>
      <c r="W481" s="19">
        <v>479</v>
      </c>
    </row>
    <row r="482" spans="5:23" x14ac:dyDescent="0.3">
      <c r="E482" t="s">
        <v>32</v>
      </c>
      <c r="F482" t="s">
        <v>33</v>
      </c>
      <c r="G482" t="s">
        <v>734</v>
      </c>
      <c r="H482" t="s">
        <v>735</v>
      </c>
      <c r="I482" t="s">
        <v>2052</v>
      </c>
      <c r="J482">
        <v>27.9</v>
      </c>
      <c r="K482">
        <v>27.68</v>
      </c>
      <c r="L482">
        <v>42.3</v>
      </c>
      <c r="M482">
        <v>48.02</v>
      </c>
      <c r="N482">
        <v>57</v>
      </c>
      <c r="O482">
        <v>65.66</v>
      </c>
      <c r="P482">
        <v>72.86</v>
      </c>
      <c r="Q482">
        <v>71.06</v>
      </c>
      <c r="R482">
        <v>63.3</v>
      </c>
      <c r="S482">
        <v>52.34</v>
      </c>
      <c r="T482">
        <v>47.1</v>
      </c>
      <c r="U482">
        <v>39.4</v>
      </c>
      <c r="W482" s="24">
        <v>480</v>
      </c>
    </row>
    <row r="483" spans="5:23" x14ac:dyDescent="0.3">
      <c r="E483" t="s">
        <v>32</v>
      </c>
      <c r="F483" t="s">
        <v>33</v>
      </c>
      <c r="G483" t="s">
        <v>736</v>
      </c>
      <c r="H483" t="s">
        <v>737</v>
      </c>
      <c r="I483" t="s">
        <v>737</v>
      </c>
      <c r="J483">
        <v>24.3</v>
      </c>
      <c r="K483">
        <v>30.02</v>
      </c>
      <c r="L483">
        <v>37.4</v>
      </c>
      <c r="M483">
        <v>46.4</v>
      </c>
      <c r="N483">
        <v>54.3</v>
      </c>
      <c r="O483">
        <v>64.22</v>
      </c>
      <c r="P483">
        <v>65.3</v>
      </c>
      <c r="Q483">
        <v>67.099999999999994</v>
      </c>
      <c r="R483">
        <v>62.1</v>
      </c>
      <c r="S483">
        <v>51.8</v>
      </c>
      <c r="T483">
        <v>43.7</v>
      </c>
      <c r="U483">
        <v>27.1</v>
      </c>
      <c r="W483" s="19">
        <v>481</v>
      </c>
    </row>
    <row r="484" spans="5:23" x14ac:dyDescent="0.3">
      <c r="E484" t="s">
        <v>32</v>
      </c>
      <c r="F484" t="s">
        <v>33</v>
      </c>
      <c r="G484" t="s">
        <v>738</v>
      </c>
      <c r="H484" t="s">
        <v>739</v>
      </c>
      <c r="I484" t="s">
        <v>2053</v>
      </c>
      <c r="J484">
        <v>25.9</v>
      </c>
      <c r="K484">
        <v>25.88</v>
      </c>
      <c r="L484">
        <v>41.7</v>
      </c>
      <c r="M484">
        <v>50</v>
      </c>
      <c r="N484">
        <v>54</v>
      </c>
      <c r="O484">
        <v>64.760000000000005</v>
      </c>
      <c r="P484">
        <v>71.599999999999994</v>
      </c>
      <c r="Q484">
        <v>72.86</v>
      </c>
      <c r="R484">
        <v>64.8</v>
      </c>
      <c r="S484">
        <v>48.02</v>
      </c>
      <c r="T484">
        <v>42.8</v>
      </c>
      <c r="U484">
        <v>36.5</v>
      </c>
      <c r="W484" s="24">
        <v>482</v>
      </c>
    </row>
    <row r="485" spans="5:23" x14ac:dyDescent="0.3">
      <c r="E485" t="s">
        <v>32</v>
      </c>
      <c r="F485" t="s">
        <v>33</v>
      </c>
      <c r="G485" t="s">
        <v>721</v>
      </c>
      <c r="H485" t="s">
        <v>740</v>
      </c>
      <c r="I485" t="s">
        <v>2054</v>
      </c>
      <c r="J485">
        <v>35.4</v>
      </c>
      <c r="K485">
        <v>33.44</v>
      </c>
      <c r="L485">
        <v>36.700000000000003</v>
      </c>
      <c r="M485">
        <v>43.7</v>
      </c>
      <c r="N485">
        <v>53.8</v>
      </c>
      <c r="O485">
        <v>63.5</v>
      </c>
      <c r="P485">
        <v>71.06</v>
      </c>
      <c r="Q485">
        <v>73.400000000000006</v>
      </c>
      <c r="R485">
        <v>60.3</v>
      </c>
      <c r="S485">
        <v>55.4</v>
      </c>
      <c r="T485">
        <v>38.5</v>
      </c>
      <c r="U485">
        <v>35.799999999999997</v>
      </c>
      <c r="W485" s="19">
        <v>483</v>
      </c>
    </row>
    <row r="486" spans="5:23" x14ac:dyDescent="0.3">
      <c r="E486" t="s">
        <v>32</v>
      </c>
      <c r="F486" t="s">
        <v>33</v>
      </c>
      <c r="G486" t="s">
        <v>538</v>
      </c>
      <c r="H486" t="s">
        <v>741</v>
      </c>
      <c r="I486" t="s">
        <v>2055</v>
      </c>
      <c r="J486">
        <v>28.4</v>
      </c>
      <c r="K486">
        <v>28.58</v>
      </c>
      <c r="L486">
        <v>41.7</v>
      </c>
      <c r="M486">
        <v>45.86</v>
      </c>
      <c r="N486">
        <v>55.8</v>
      </c>
      <c r="O486">
        <v>62.6</v>
      </c>
      <c r="P486">
        <v>68.900000000000006</v>
      </c>
      <c r="Q486">
        <v>67.819999999999993</v>
      </c>
      <c r="R486">
        <v>64.900000000000006</v>
      </c>
      <c r="S486">
        <v>54.86</v>
      </c>
      <c r="T486">
        <v>45.3</v>
      </c>
      <c r="U486">
        <v>37.200000000000003</v>
      </c>
      <c r="W486" s="24">
        <v>484</v>
      </c>
    </row>
    <row r="487" spans="5:23" x14ac:dyDescent="0.3">
      <c r="E487" t="s">
        <v>32</v>
      </c>
      <c r="F487" t="s">
        <v>33</v>
      </c>
      <c r="G487" t="s">
        <v>721</v>
      </c>
      <c r="H487" t="s">
        <v>742</v>
      </c>
      <c r="I487" t="s">
        <v>2056</v>
      </c>
      <c r="J487">
        <v>31.1</v>
      </c>
      <c r="K487">
        <v>35.42</v>
      </c>
      <c r="L487">
        <v>34.700000000000003</v>
      </c>
      <c r="M487">
        <v>45.86</v>
      </c>
      <c r="N487">
        <v>52.2</v>
      </c>
      <c r="O487">
        <v>61.52</v>
      </c>
      <c r="P487">
        <v>71.959999999999994</v>
      </c>
      <c r="Q487">
        <v>71.42</v>
      </c>
      <c r="R487">
        <v>65.7</v>
      </c>
      <c r="S487">
        <v>54.86</v>
      </c>
      <c r="T487">
        <v>46.6</v>
      </c>
      <c r="U487">
        <v>39</v>
      </c>
      <c r="W487" s="19">
        <v>485</v>
      </c>
    </row>
    <row r="488" spans="5:23" x14ac:dyDescent="0.3">
      <c r="E488" t="s">
        <v>32</v>
      </c>
      <c r="F488" t="s">
        <v>33</v>
      </c>
      <c r="G488" t="s">
        <v>727</v>
      </c>
      <c r="H488" t="s">
        <v>743</v>
      </c>
      <c r="I488" t="s">
        <v>2057</v>
      </c>
      <c r="J488">
        <v>17.2</v>
      </c>
      <c r="K488">
        <v>24.98</v>
      </c>
      <c r="L488">
        <v>40.799999999999997</v>
      </c>
      <c r="M488">
        <v>46.22</v>
      </c>
      <c r="N488">
        <v>57.2</v>
      </c>
      <c r="O488">
        <v>65.84</v>
      </c>
      <c r="P488">
        <v>67.64</v>
      </c>
      <c r="Q488">
        <v>71.42</v>
      </c>
      <c r="R488">
        <v>64.8</v>
      </c>
      <c r="S488">
        <v>51.62</v>
      </c>
      <c r="T488">
        <v>39.700000000000003</v>
      </c>
      <c r="U488">
        <v>32.5</v>
      </c>
      <c r="W488" s="24">
        <v>486</v>
      </c>
    </row>
    <row r="489" spans="5:23" x14ac:dyDescent="0.3">
      <c r="E489" t="s">
        <v>32</v>
      </c>
      <c r="F489" t="s">
        <v>33</v>
      </c>
      <c r="G489" t="s">
        <v>744</v>
      </c>
      <c r="H489" t="s">
        <v>745</v>
      </c>
      <c r="I489" t="s">
        <v>2058</v>
      </c>
      <c r="J489">
        <v>19.8</v>
      </c>
      <c r="K489">
        <v>25.16</v>
      </c>
      <c r="L489">
        <v>32.5</v>
      </c>
      <c r="M489">
        <v>43.7</v>
      </c>
      <c r="N489">
        <v>57.6</v>
      </c>
      <c r="O489">
        <v>63.86</v>
      </c>
      <c r="P489">
        <v>70.52</v>
      </c>
      <c r="Q489">
        <v>66.02</v>
      </c>
      <c r="R489">
        <v>59.4</v>
      </c>
      <c r="S489">
        <v>49.64</v>
      </c>
      <c r="T489">
        <v>38.700000000000003</v>
      </c>
      <c r="U489">
        <v>28.9</v>
      </c>
      <c r="W489" s="19">
        <v>487</v>
      </c>
    </row>
    <row r="490" spans="5:23" x14ac:dyDescent="0.3">
      <c r="E490" t="s">
        <v>38</v>
      </c>
      <c r="F490" t="s">
        <v>746</v>
      </c>
      <c r="G490" t="s">
        <v>35</v>
      </c>
      <c r="H490" t="s">
        <v>747</v>
      </c>
      <c r="I490" t="s">
        <v>747</v>
      </c>
      <c r="J490">
        <v>4.0999999999999996</v>
      </c>
      <c r="K490">
        <v>6.44</v>
      </c>
      <c r="L490">
        <v>20.7</v>
      </c>
      <c r="M490">
        <v>40.82</v>
      </c>
      <c r="N490">
        <v>51.3</v>
      </c>
      <c r="O490">
        <v>62.24</v>
      </c>
      <c r="P490">
        <v>68</v>
      </c>
      <c r="Q490">
        <v>65.66</v>
      </c>
      <c r="R490">
        <v>57</v>
      </c>
      <c r="S490">
        <v>41.54</v>
      </c>
      <c r="T490">
        <v>27.1</v>
      </c>
      <c r="U490">
        <v>9.3000000000000007</v>
      </c>
      <c r="W490" s="24">
        <v>488</v>
      </c>
    </row>
    <row r="491" spans="5:23" x14ac:dyDescent="0.3">
      <c r="E491" t="s">
        <v>32</v>
      </c>
      <c r="F491" t="s">
        <v>748</v>
      </c>
      <c r="G491" t="s">
        <v>749</v>
      </c>
      <c r="H491" t="s">
        <v>750</v>
      </c>
      <c r="I491" t="s">
        <v>2059</v>
      </c>
      <c r="J491">
        <v>34.200000000000003</v>
      </c>
      <c r="K491">
        <v>39.380000000000003</v>
      </c>
      <c r="L491">
        <v>41</v>
      </c>
      <c r="M491">
        <v>52.16</v>
      </c>
      <c r="N491">
        <v>63.3</v>
      </c>
      <c r="O491">
        <v>75.02</v>
      </c>
      <c r="P491">
        <v>77.180000000000007</v>
      </c>
      <c r="Q491">
        <v>72.680000000000007</v>
      </c>
      <c r="R491">
        <v>66.900000000000006</v>
      </c>
      <c r="S491">
        <v>57.38</v>
      </c>
      <c r="T491">
        <v>43</v>
      </c>
      <c r="U491">
        <v>42.3</v>
      </c>
      <c r="W491" s="19">
        <v>489</v>
      </c>
    </row>
    <row r="492" spans="5:23" x14ac:dyDescent="0.3">
      <c r="E492" t="s">
        <v>32</v>
      </c>
      <c r="F492" t="s">
        <v>748</v>
      </c>
      <c r="G492" t="s">
        <v>751</v>
      </c>
      <c r="H492" t="s">
        <v>752</v>
      </c>
      <c r="I492" t="s">
        <v>2060</v>
      </c>
      <c r="J492">
        <v>31.1</v>
      </c>
      <c r="K492">
        <v>35.96</v>
      </c>
      <c r="L492">
        <v>46.4</v>
      </c>
      <c r="M492">
        <v>55.76</v>
      </c>
      <c r="N492">
        <v>64.900000000000006</v>
      </c>
      <c r="O492">
        <v>73.22</v>
      </c>
      <c r="P492">
        <v>77.540000000000006</v>
      </c>
      <c r="Q492">
        <v>75.739999999999995</v>
      </c>
      <c r="R492">
        <v>68.7</v>
      </c>
      <c r="S492">
        <v>54.86</v>
      </c>
      <c r="T492">
        <v>48</v>
      </c>
      <c r="U492">
        <v>35.799999999999997</v>
      </c>
      <c r="W492" s="24">
        <v>490</v>
      </c>
    </row>
    <row r="493" spans="5:23" x14ac:dyDescent="0.3">
      <c r="E493" t="s">
        <v>32</v>
      </c>
      <c r="F493" t="s">
        <v>748</v>
      </c>
      <c r="G493" t="s">
        <v>171</v>
      </c>
      <c r="H493" t="s">
        <v>753</v>
      </c>
      <c r="I493" t="s">
        <v>2061</v>
      </c>
      <c r="J493">
        <v>31.5</v>
      </c>
      <c r="K493">
        <v>36.86</v>
      </c>
      <c r="L493">
        <v>44.1</v>
      </c>
      <c r="M493">
        <v>54.86</v>
      </c>
      <c r="N493">
        <v>61.2</v>
      </c>
      <c r="O493">
        <v>71.06</v>
      </c>
      <c r="P493">
        <v>78.08</v>
      </c>
      <c r="Q493">
        <v>72.5</v>
      </c>
      <c r="R493">
        <v>63.5</v>
      </c>
      <c r="S493">
        <v>59.36</v>
      </c>
      <c r="T493">
        <v>50.5</v>
      </c>
      <c r="U493">
        <v>30.7</v>
      </c>
      <c r="W493" s="19">
        <v>491</v>
      </c>
    </row>
    <row r="494" spans="5:23" x14ac:dyDescent="0.3">
      <c r="E494" t="s">
        <v>32</v>
      </c>
      <c r="F494" t="s">
        <v>748</v>
      </c>
      <c r="G494" t="s">
        <v>754</v>
      </c>
      <c r="H494" t="s">
        <v>755</v>
      </c>
      <c r="I494" t="s">
        <v>2062</v>
      </c>
      <c r="J494">
        <v>42.4</v>
      </c>
      <c r="K494">
        <v>42.08</v>
      </c>
      <c r="L494">
        <v>50</v>
      </c>
      <c r="M494">
        <v>56.66</v>
      </c>
      <c r="N494">
        <v>66.400000000000006</v>
      </c>
      <c r="O494">
        <v>74.84</v>
      </c>
      <c r="P494">
        <v>77.540000000000006</v>
      </c>
      <c r="Q494">
        <v>77.72</v>
      </c>
      <c r="R494">
        <v>69.599999999999994</v>
      </c>
      <c r="S494">
        <v>58.64</v>
      </c>
      <c r="T494">
        <v>52.7</v>
      </c>
      <c r="U494">
        <v>41.9</v>
      </c>
      <c r="W494" s="24">
        <v>492</v>
      </c>
    </row>
    <row r="495" spans="5:23" x14ac:dyDescent="0.3">
      <c r="E495" t="s">
        <v>32</v>
      </c>
      <c r="F495" t="s">
        <v>748</v>
      </c>
      <c r="G495" t="s">
        <v>756</v>
      </c>
      <c r="H495" t="s">
        <v>757</v>
      </c>
      <c r="I495" t="s">
        <v>2063</v>
      </c>
      <c r="J495">
        <v>36.5</v>
      </c>
      <c r="K495">
        <v>41</v>
      </c>
      <c r="L495">
        <v>47.1</v>
      </c>
      <c r="M495">
        <v>60.08</v>
      </c>
      <c r="N495">
        <v>64.599999999999994</v>
      </c>
      <c r="O495">
        <v>71.78</v>
      </c>
      <c r="P495">
        <v>77.36</v>
      </c>
      <c r="Q495">
        <v>75.92</v>
      </c>
      <c r="R495">
        <v>69.099999999999994</v>
      </c>
      <c r="S495">
        <v>58.46</v>
      </c>
      <c r="T495">
        <v>49.8</v>
      </c>
      <c r="U495">
        <v>43.5</v>
      </c>
      <c r="W495" s="19">
        <v>493</v>
      </c>
    </row>
    <row r="496" spans="5:23" x14ac:dyDescent="0.3">
      <c r="E496" t="s">
        <v>32</v>
      </c>
      <c r="F496" t="s">
        <v>758</v>
      </c>
      <c r="G496" t="s">
        <v>759</v>
      </c>
      <c r="H496" t="s">
        <v>145</v>
      </c>
      <c r="I496" t="s">
        <v>2064</v>
      </c>
      <c r="J496">
        <v>24.6</v>
      </c>
      <c r="K496">
        <v>21.2</v>
      </c>
      <c r="L496">
        <v>35.6</v>
      </c>
      <c r="M496">
        <v>42.8</v>
      </c>
      <c r="N496">
        <v>52.3</v>
      </c>
      <c r="O496">
        <v>60.98</v>
      </c>
      <c r="P496">
        <v>70.88</v>
      </c>
      <c r="Q496">
        <v>60.8</v>
      </c>
      <c r="R496">
        <v>57.7</v>
      </c>
      <c r="S496">
        <v>44.78</v>
      </c>
      <c r="T496">
        <v>37.4</v>
      </c>
      <c r="U496">
        <v>29.5</v>
      </c>
      <c r="W496" s="24">
        <v>494</v>
      </c>
    </row>
    <row r="497" spans="5:23" x14ac:dyDescent="0.3">
      <c r="E497" t="s">
        <v>32</v>
      </c>
      <c r="F497" t="s">
        <v>758</v>
      </c>
      <c r="G497" t="s">
        <v>760</v>
      </c>
      <c r="H497" t="s">
        <v>468</v>
      </c>
      <c r="I497" t="s">
        <v>2065</v>
      </c>
      <c r="J497">
        <v>10.4</v>
      </c>
      <c r="K497">
        <v>16.88</v>
      </c>
      <c r="L497">
        <v>38.299999999999997</v>
      </c>
      <c r="M497">
        <v>44.24</v>
      </c>
      <c r="N497">
        <v>54.3</v>
      </c>
      <c r="O497">
        <v>61.52</v>
      </c>
      <c r="P497">
        <v>66.92</v>
      </c>
      <c r="Q497">
        <v>68.540000000000006</v>
      </c>
      <c r="R497">
        <v>65.5</v>
      </c>
      <c r="S497">
        <v>49.46</v>
      </c>
      <c r="T497">
        <v>39.700000000000003</v>
      </c>
      <c r="U497">
        <v>26.4</v>
      </c>
      <c r="W497" s="19">
        <v>495</v>
      </c>
    </row>
    <row r="498" spans="5:23" x14ac:dyDescent="0.3">
      <c r="E498" t="s">
        <v>32</v>
      </c>
      <c r="F498" t="s">
        <v>758</v>
      </c>
      <c r="G498" t="s">
        <v>761</v>
      </c>
      <c r="H498" t="s">
        <v>762</v>
      </c>
      <c r="I498" t="s">
        <v>2066</v>
      </c>
      <c r="J498">
        <v>20.7</v>
      </c>
      <c r="K498">
        <v>18.14</v>
      </c>
      <c r="L498">
        <v>31.3</v>
      </c>
      <c r="M498">
        <v>43.34</v>
      </c>
      <c r="N498">
        <v>52.5</v>
      </c>
      <c r="O498">
        <v>65.84</v>
      </c>
      <c r="P498">
        <v>72.680000000000007</v>
      </c>
      <c r="Q498">
        <v>67.099999999999994</v>
      </c>
      <c r="R498">
        <v>58.3</v>
      </c>
      <c r="S498">
        <v>48.02</v>
      </c>
      <c r="T498">
        <v>38.1</v>
      </c>
      <c r="U498">
        <v>27.5</v>
      </c>
      <c r="W498" s="24">
        <v>496</v>
      </c>
    </row>
    <row r="499" spans="5:23" x14ac:dyDescent="0.3">
      <c r="E499" t="s">
        <v>32</v>
      </c>
      <c r="F499" t="s">
        <v>758</v>
      </c>
      <c r="G499" t="s">
        <v>763</v>
      </c>
      <c r="H499" t="s">
        <v>764</v>
      </c>
      <c r="I499" t="s">
        <v>2067</v>
      </c>
      <c r="J499">
        <v>25.3</v>
      </c>
      <c r="K499">
        <v>24.44</v>
      </c>
      <c r="L499">
        <v>30</v>
      </c>
      <c r="M499">
        <v>38.119999999999997</v>
      </c>
      <c r="N499">
        <v>49.6</v>
      </c>
      <c r="O499">
        <v>55.22</v>
      </c>
      <c r="P499">
        <v>62.24</v>
      </c>
      <c r="Q499">
        <v>64.22</v>
      </c>
      <c r="R499">
        <v>55.9</v>
      </c>
      <c r="S499">
        <v>45.68</v>
      </c>
      <c r="T499">
        <v>36.9</v>
      </c>
      <c r="U499">
        <v>33.4</v>
      </c>
      <c r="W499" s="19">
        <v>497</v>
      </c>
    </row>
    <row r="500" spans="5:23" x14ac:dyDescent="0.3">
      <c r="E500" t="s">
        <v>32</v>
      </c>
      <c r="F500" t="s">
        <v>758</v>
      </c>
      <c r="G500" t="s">
        <v>765</v>
      </c>
      <c r="H500" t="s">
        <v>766</v>
      </c>
      <c r="I500" t="s">
        <v>2068</v>
      </c>
      <c r="J500">
        <v>12.6</v>
      </c>
      <c r="K500">
        <v>13.82</v>
      </c>
      <c r="L500">
        <v>19.899999999999999</v>
      </c>
      <c r="M500">
        <v>37.04</v>
      </c>
      <c r="N500">
        <v>48.9</v>
      </c>
      <c r="O500">
        <v>60.98</v>
      </c>
      <c r="P500">
        <v>64.040000000000006</v>
      </c>
      <c r="Q500">
        <v>66.38</v>
      </c>
      <c r="R500">
        <v>53.2</v>
      </c>
      <c r="S500">
        <v>43.16</v>
      </c>
      <c r="T500">
        <v>28.9</v>
      </c>
      <c r="U500">
        <v>17.2</v>
      </c>
      <c r="W500" s="24">
        <v>498</v>
      </c>
    </row>
    <row r="501" spans="5:23" x14ac:dyDescent="0.3">
      <c r="E501" t="s">
        <v>32</v>
      </c>
      <c r="F501" t="s">
        <v>758</v>
      </c>
      <c r="G501" t="s">
        <v>765</v>
      </c>
      <c r="H501" t="s">
        <v>766</v>
      </c>
      <c r="I501" t="s">
        <v>2069</v>
      </c>
      <c r="J501">
        <v>8.1999999999999993</v>
      </c>
      <c r="K501">
        <v>16.34</v>
      </c>
      <c r="L501">
        <v>23.9</v>
      </c>
      <c r="M501">
        <v>39.200000000000003</v>
      </c>
      <c r="N501">
        <v>56.8</v>
      </c>
      <c r="O501">
        <v>62.6</v>
      </c>
      <c r="P501">
        <v>64.760000000000005</v>
      </c>
      <c r="Q501">
        <v>63.14</v>
      </c>
      <c r="R501">
        <v>58.6</v>
      </c>
      <c r="S501">
        <v>47.12</v>
      </c>
      <c r="T501">
        <v>30.4</v>
      </c>
      <c r="U501">
        <v>17.600000000000001</v>
      </c>
      <c r="W501" s="19">
        <v>499</v>
      </c>
    </row>
    <row r="502" spans="5:23" x14ac:dyDescent="0.3">
      <c r="E502" t="s">
        <v>32</v>
      </c>
      <c r="F502" t="s">
        <v>758</v>
      </c>
      <c r="G502" t="s">
        <v>761</v>
      </c>
      <c r="H502" t="s">
        <v>762</v>
      </c>
      <c r="I502" t="s">
        <v>2070</v>
      </c>
      <c r="J502">
        <v>19.399999999999999</v>
      </c>
      <c r="K502">
        <v>18.14</v>
      </c>
      <c r="L502">
        <v>32.4</v>
      </c>
      <c r="M502">
        <v>42.26</v>
      </c>
      <c r="N502">
        <v>57</v>
      </c>
      <c r="O502">
        <v>63.5</v>
      </c>
      <c r="P502">
        <v>66.92</v>
      </c>
      <c r="Q502">
        <v>67.64</v>
      </c>
      <c r="R502">
        <v>62.4</v>
      </c>
      <c r="S502">
        <v>47.12</v>
      </c>
      <c r="T502">
        <v>31.6</v>
      </c>
      <c r="U502">
        <v>25.3</v>
      </c>
      <c r="W502" s="24">
        <v>500</v>
      </c>
    </row>
    <row r="503" spans="5:23" x14ac:dyDescent="0.3">
      <c r="E503" t="s">
        <v>32</v>
      </c>
      <c r="F503" t="s">
        <v>758</v>
      </c>
      <c r="G503" t="s">
        <v>765</v>
      </c>
      <c r="H503" t="s">
        <v>766</v>
      </c>
      <c r="I503" t="s">
        <v>2071</v>
      </c>
      <c r="J503">
        <v>10.8</v>
      </c>
      <c r="K503">
        <v>13.64</v>
      </c>
      <c r="L503">
        <v>29.3</v>
      </c>
      <c r="M503">
        <v>38.119999999999997</v>
      </c>
      <c r="N503">
        <v>48.4</v>
      </c>
      <c r="O503">
        <v>56.48</v>
      </c>
      <c r="P503">
        <v>64.58</v>
      </c>
      <c r="Q503">
        <v>62.24</v>
      </c>
      <c r="R503">
        <v>59.9</v>
      </c>
      <c r="S503">
        <v>39.020000000000003</v>
      </c>
      <c r="T503">
        <v>29.5</v>
      </c>
      <c r="U503">
        <v>13.3</v>
      </c>
      <c r="W503" s="19">
        <v>501</v>
      </c>
    </row>
    <row r="504" spans="5:23" x14ac:dyDescent="0.3">
      <c r="E504" t="s">
        <v>32</v>
      </c>
      <c r="F504" t="s">
        <v>758</v>
      </c>
      <c r="G504" t="s">
        <v>767</v>
      </c>
      <c r="H504" t="s">
        <v>768</v>
      </c>
      <c r="I504" t="s">
        <v>2072</v>
      </c>
      <c r="J504">
        <v>19.899999999999999</v>
      </c>
      <c r="K504">
        <v>24.08</v>
      </c>
      <c r="L504">
        <v>32.700000000000003</v>
      </c>
      <c r="M504">
        <v>44.06</v>
      </c>
      <c r="N504">
        <v>54</v>
      </c>
      <c r="O504">
        <v>61.52</v>
      </c>
      <c r="P504">
        <v>69.98</v>
      </c>
      <c r="Q504">
        <v>67.64</v>
      </c>
      <c r="R504">
        <v>57.7</v>
      </c>
      <c r="S504">
        <v>47.12</v>
      </c>
      <c r="T504">
        <v>37</v>
      </c>
      <c r="U504">
        <v>25.5</v>
      </c>
      <c r="W504" s="24">
        <v>502</v>
      </c>
    </row>
    <row r="505" spans="5:23" x14ac:dyDescent="0.3">
      <c r="E505" t="s">
        <v>32</v>
      </c>
      <c r="F505" t="s">
        <v>758</v>
      </c>
      <c r="G505" t="s">
        <v>765</v>
      </c>
      <c r="H505" t="s">
        <v>769</v>
      </c>
      <c r="I505" t="s">
        <v>2073</v>
      </c>
      <c r="J505">
        <v>11.1</v>
      </c>
      <c r="K505">
        <v>14.72</v>
      </c>
      <c r="L505">
        <v>29.3</v>
      </c>
      <c r="M505">
        <v>38.840000000000003</v>
      </c>
      <c r="N505">
        <v>48.9</v>
      </c>
      <c r="O505">
        <v>59.54</v>
      </c>
      <c r="P505">
        <v>63.32</v>
      </c>
      <c r="Q505">
        <v>66.739999999999995</v>
      </c>
      <c r="R505">
        <v>51.4</v>
      </c>
      <c r="S505">
        <v>42.44</v>
      </c>
      <c r="T505">
        <v>36</v>
      </c>
      <c r="U505">
        <v>23.5</v>
      </c>
      <c r="W505" s="19">
        <v>503</v>
      </c>
    </row>
    <row r="506" spans="5:23" x14ac:dyDescent="0.3">
      <c r="E506" t="s">
        <v>32</v>
      </c>
      <c r="F506" t="s">
        <v>758</v>
      </c>
      <c r="G506" t="s">
        <v>770</v>
      </c>
      <c r="H506" t="s">
        <v>771</v>
      </c>
      <c r="I506" t="s">
        <v>2074</v>
      </c>
      <c r="J506">
        <v>27.9</v>
      </c>
      <c r="K506">
        <v>24.62</v>
      </c>
      <c r="L506">
        <v>32.9</v>
      </c>
      <c r="M506">
        <v>38.479999999999997</v>
      </c>
      <c r="N506">
        <v>49.8</v>
      </c>
      <c r="O506">
        <v>61.88</v>
      </c>
      <c r="P506">
        <v>61.7</v>
      </c>
      <c r="Q506">
        <v>64.94</v>
      </c>
      <c r="R506">
        <v>61.3</v>
      </c>
      <c r="S506">
        <v>50</v>
      </c>
      <c r="T506">
        <v>39.4</v>
      </c>
      <c r="U506">
        <v>32.200000000000003</v>
      </c>
      <c r="W506" s="24">
        <v>504</v>
      </c>
    </row>
    <row r="507" spans="5:23" x14ac:dyDescent="0.3">
      <c r="E507" t="s">
        <v>32</v>
      </c>
      <c r="F507" t="s">
        <v>758</v>
      </c>
      <c r="G507" t="s">
        <v>772</v>
      </c>
      <c r="H507" t="s">
        <v>773</v>
      </c>
      <c r="I507" t="s">
        <v>2075</v>
      </c>
      <c r="J507">
        <v>27.7</v>
      </c>
      <c r="K507">
        <v>22.82</v>
      </c>
      <c r="L507">
        <v>34.200000000000003</v>
      </c>
      <c r="M507">
        <v>40.82</v>
      </c>
      <c r="N507">
        <v>52.7</v>
      </c>
      <c r="O507">
        <v>64.22</v>
      </c>
      <c r="P507">
        <v>69.08</v>
      </c>
      <c r="Q507">
        <v>56.12</v>
      </c>
      <c r="R507">
        <v>55.6</v>
      </c>
      <c r="S507">
        <v>45.32</v>
      </c>
      <c r="T507">
        <v>39.4</v>
      </c>
      <c r="U507">
        <v>31.3</v>
      </c>
      <c r="W507" s="19">
        <v>505</v>
      </c>
    </row>
    <row r="508" spans="5:23" x14ac:dyDescent="0.3">
      <c r="E508" t="s">
        <v>32</v>
      </c>
      <c r="F508" t="s">
        <v>758</v>
      </c>
      <c r="G508" t="s">
        <v>760</v>
      </c>
      <c r="H508" t="s">
        <v>774</v>
      </c>
      <c r="I508" t="s">
        <v>2076</v>
      </c>
      <c r="J508">
        <v>24.1</v>
      </c>
      <c r="K508">
        <v>21.56</v>
      </c>
      <c r="L508">
        <v>29.1</v>
      </c>
      <c r="M508">
        <v>40.28</v>
      </c>
      <c r="N508">
        <v>52</v>
      </c>
      <c r="O508">
        <v>65.84</v>
      </c>
      <c r="P508">
        <v>69.44</v>
      </c>
      <c r="Q508">
        <v>66.739999999999995</v>
      </c>
      <c r="R508">
        <v>54.9</v>
      </c>
      <c r="S508">
        <v>44.42</v>
      </c>
      <c r="T508">
        <v>35.200000000000003</v>
      </c>
      <c r="U508">
        <v>28.2</v>
      </c>
      <c r="W508" s="24">
        <v>506</v>
      </c>
    </row>
    <row r="509" spans="5:23" x14ac:dyDescent="0.3">
      <c r="E509" t="s">
        <v>32</v>
      </c>
      <c r="F509" t="s">
        <v>758</v>
      </c>
      <c r="G509" t="s">
        <v>388</v>
      </c>
      <c r="H509" t="s">
        <v>775</v>
      </c>
      <c r="I509" t="s">
        <v>775</v>
      </c>
      <c r="J509">
        <v>27.7</v>
      </c>
      <c r="K509">
        <v>23.72</v>
      </c>
      <c r="L509">
        <v>36.1</v>
      </c>
      <c r="M509">
        <v>42.8</v>
      </c>
      <c r="N509">
        <v>53.4</v>
      </c>
      <c r="O509">
        <v>59.18</v>
      </c>
      <c r="P509">
        <v>68.180000000000007</v>
      </c>
      <c r="Q509">
        <v>68.72</v>
      </c>
      <c r="R509">
        <v>62.4</v>
      </c>
      <c r="S509">
        <v>49.82</v>
      </c>
      <c r="T509">
        <v>41.5</v>
      </c>
      <c r="U509">
        <v>33.6</v>
      </c>
      <c r="W509" s="19">
        <v>507</v>
      </c>
    </row>
    <row r="510" spans="5:23" x14ac:dyDescent="0.3">
      <c r="E510" t="s">
        <v>32</v>
      </c>
      <c r="F510" t="s">
        <v>776</v>
      </c>
      <c r="G510" t="s">
        <v>777</v>
      </c>
      <c r="H510" t="s">
        <v>778</v>
      </c>
      <c r="I510" t="s">
        <v>2077</v>
      </c>
      <c r="J510">
        <v>19.600000000000001</v>
      </c>
      <c r="K510">
        <v>18.14</v>
      </c>
      <c r="L510">
        <v>30.7</v>
      </c>
      <c r="M510">
        <v>44.42</v>
      </c>
      <c r="N510">
        <v>52.5</v>
      </c>
      <c r="O510">
        <v>61.16</v>
      </c>
      <c r="P510">
        <v>67.459999999999994</v>
      </c>
      <c r="Q510">
        <v>64.760000000000005</v>
      </c>
      <c r="R510">
        <v>59.4</v>
      </c>
      <c r="S510">
        <v>45.5</v>
      </c>
      <c r="T510">
        <v>34.200000000000003</v>
      </c>
      <c r="U510">
        <v>24.8</v>
      </c>
      <c r="W510" s="24">
        <v>508</v>
      </c>
    </row>
    <row r="511" spans="5:23" x14ac:dyDescent="0.3">
      <c r="E511" t="s">
        <v>32</v>
      </c>
      <c r="F511" t="s">
        <v>776</v>
      </c>
      <c r="G511" t="s">
        <v>779</v>
      </c>
      <c r="H511" t="s">
        <v>780</v>
      </c>
      <c r="I511" t="s">
        <v>2078</v>
      </c>
      <c r="J511">
        <v>24.3</v>
      </c>
      <c r="K511">
        <v>23.9</v>
      </c>
      <c r="L511">
        <v>42.1</v>
      </c>
      <c r="M511">
        <v>49.28</v>
      </c>
      <c r="N511">
        <v>52.7</v>
      </c>
      <c r="O511">
        <v>68.540000000000006</v>
      </c>
      <c r="P511">
        <v>68</v>
      </c>
      <c r="Q511">
        <v>70.52</v>
      </c>
      <c r="R511">
        <v>61</v>
      </c>
      <c r="S511">
        <v>50.36</v>
      </c>
      <c r="T511">
        <v>45.7</v>
      </c>
      <c r="U511">
        <v>33.1</v>
      </c>
      <c r="W511" s="19">
        <v>509</v>
      </c>
    </row>
    <row r="512" spans="5:23" x14ac:dyDescent="0.3">
      <c r="E512" t="s">
        <v>32</v>
      </c>
      <c r="F512" t="s">
        <v>776</v>
      </c>
      <c r="G512" t="s">
        <v>142</v>
      </c>
      <c r="H512" t="s">
        <v>781</v>
      </c>
      <c r="I512" t="s">
        <v>2079</v>
      </c>
      <c r="J512">
        <v>23.4</v>
      </c>
      <c r="K512">
        <v>31.1</v>
      </c>
      <c r="L512">
        <v>39.4</v>
      </c>
      <c r="M512">
        <v>51.44</v>
      </c>
      <c r="N512">
        <v>56.1</v>
      </c>
      <c r="O512">
        <v>69.98</v>
      </c>
      <c r="P512">
        <v>68.72</v>
      </c>
      <c r="Q512">
        <v>71.06</v>
      </c>
      <c r="R512">
        <v>66</v>
      </c>
      <c r="S512">
        <v>52.52</v>
      </c>
      <c r="T512">
        <v>41.9</v>
      </c>
      <c r="U512">
        <v>25.5</v>
      </c>
      <c r="W512" s="24">
        <v>510</v>
      </c>
    </row>
    <row r="513" spans="5:23" x14ac:dyDescent="0.3">
      <c r="E513" t="s">
        <v>32</v>
      </c>
      <c r="F513" t="s">
        <v>776</v>
      </c>
      <c r="G513" t="s">
        <v>782</v>
      </c>
      <c r="H513" t="s">
        <v>783</v>
      </c>
      <c r="I513" t="s">
        <v>2080</v>
      </c>
      <c r="J513">
        <v>27.3</v>
      </c>
      <c r="K513">
        <v>32.36</v>
      </c>
      <c r="L513">
        <v>40.5</v>
      </c>
      <c r="M513">
        <v>49.1</v>
      </c>
      <c r="N513">
        <v>54.3</v>
      </c>
      <c r="O513">
        <v>69.260000000000005</v>
      </c>
      <c r="P513">
        <v>75.02</v>
      </c>
      <c r="Q513">
        <v>72.86</v>
      </c>
      <c r="R513">
        <v>61.3</v>
      </c>
      <c r="S513">
        <v>53.42</v>
      </c>
      <c r="T513">
        <v>39.4</v>
      </c>
      <c r="U513">
        <v>20.5</v>
      </c>
      <c r="W513" s="19">
        <v>511</v>
      </c>
    </row>
    <row r="514" spans="5:23" x14ac:dyDescent="0.3">
      <c r="E514" t="s">
        <v>32</v>
      </c>
      <c r="F514" t="s">
        <v>776</v>
      </c>
      <c r="G514" t="s">
        <v>784</v>
      </c>
      <c r="H514" t="s">
        <v>785</v>
      </c>
      <c r="I514" t="s">
        <v>2081</v>
      </c>
      <c r="J514">
        <v>20.3</v>
      </c>
      <c r="K514">
        <v>31.28</v>
      </c>
      <c r="L514">
        <v>25.2</v>
      </c>
      <c r="M514">
        <v>41.9</v>
      </c>
      <c r="N514">
        <v>53.4</v>
      </c>
      <c r="O514">
        <v>66.739999999999995</v>
      </c>
      <c r="P514">
        <v>67.819999999999993</v>
      </c>
      <c r="Q514">
        <v>64.58</v>
      </c>
      <c r="R514">
        <v>60.6</v>
      </c>
      <c r="S514">
        <v>41.36</v>
      </c>
      <c r="T514">
        <v>40.799999999999997</v>
      </c>
      <c r="U514">
        <v>27.3</v>
      </c>
      <c r="W514" s="24">
        <v>512</v>
      </c>
    </row>
    <row r="515" spans="5:23" x14ac:dyDescent="0.3">
      <c r="E515" t="s">
        <v>32</v>
      </c>
      <c r="F515" t="s">
        <v>776</v>
      </c>
      <c r="G515" t="s">
        <v>786</v>
      </c>
      <c r="H515" t="s">
        <v>787</v>
      </c>
      <c r="I515" t="s">
        <v>2082</v>
      </c>
      <c r="J515">
        <v>10.9</v>
      </c>
      <c r="K515">
        <v>20.48</v>
      </c>
      <c r="L515">
        <v>21.7</v>
      </c>
      <c r="M515">
        <v>42.8</v>
      </c>
      <c r="N515">
        <v>47.5</v>
      </c>
      <c r="O515">
        <v>60.26</v>
      </c>
      <c r="P515">
        <v>64.22</v>
      </c>
      <c r="Q515">
        <v>60.08</v>
      </c>
      <c r="R515">
        <v>55.4</v>
      </c>
      <c r="S515">
        <v>40.28</v>
      </c>
      <c r="T515">
        <v>33.4</v>
      </c>
      <c r="U515">
        <v>25.9</v>
      </c>
      <c r="W515" s="19">
        <v>513</v>
      </c>
    </row>
    <row r="516" spans="5:23" x14ac:dyDescent="0.3">
      <c r="E516" t="s">
        <v>32</v>
      </c>
      <c r="F516" t="s">
        <v>776</v>
      </c>
      <c r="G516" t="s">
        <v>788</v>
      </c>
      <c r="H516" t="s">
        <v>789</v>
      </c>
      <c r="I516" t="s">
        <v>2083</v>
      </c>
      <c r="J516">
        <v>24.3</v>
      </c>
      <c r="K516">
        <v>25.34</v>
      </c>
      <c r="L516">
        <v>36.5</v>
      </c>
      <c r="M516">
        <v>46.94</v>
      </c>
      <c r="N516">
        <v>59.5</v>
      </c>
      <c r="O516">
        <v>71.239999999999995</v>
      </c>
      <c r="P516">
        <v>75.739999999999995</v>
      </c>
      <c r="Q516">
        <v>74.12</v>
      </c>
      <c r="R516">
        <v>62.6</v>
      </c>
      <c r="S516">
        <v>52.88</v>
      </c>
      <c r="T516">
        <v>44.2</v>
      </c>
      <c r="U516">
        <v>30</v>
      </c>
      <c r="W516" s="24">
        <v>514</v>
      </c>
    </row>
    <row r="517" spans="5:23" x14ac:dyDescent="0.3">
      <c r="E517" t="s">
        <v>32</v>
      </c>
      <c r="F517" t="s">
        <v>776</v>
      </c>
      <c r="G517" t="s">
        <v>788</v>
      </c>
      <c r="H517" t="s">
        <v>789</v>
      </c>
      <c r="I517" t="s">
        <v>2084</v>
      </c>
      <c r="J517">
        <v>24.1</v>
      </c>
      <c r="K517">
        <v>24.26</v>
      </c>
      <c r="L517">
        <v>36.5</v>
      </c>
      <c r="M517">
        <v>44.96</v>
      </c>
      <c r="N517">
        <v>60.4</v>
      </c>
      <c r="O517">
        <v>68.540000000000006</v>
      </c>
      <c r="P517">
        <v>73.040000000000006</v>
      </c>
      <c r="Q517">
        <v>71.239999999999995</v>
      </c>
      <c r="R517">
        <v>63.1</v>
      </c>
      <c r="S517">
        <v>50.9</v>
      </c>
      <c r="T517">
        <v>38.5</v>
      </c>
      <c r="U517">
        <v>28.9</v>
      </c>
      <c r="W517" s="19">
        <v>515</v>
      </c>
    </row>
    <row r="518" spans="5:23" x14ac:dyDescent="0.3">
      <c r="E518" t="s">
        <v>32</v>
      </c>
      <c r="F518" t="s">
        <v>776</v>
      </c>
      <c r="G518" t="s">
        <v>788</v>
      </c>
      <c r="H518" t="s">
        <v>789</v>
      </c>
      <c r="I518" t="s">
        <v>2085</v>
      </c>
      <c r="J518">
        <v>23.2</v>
      </c>
      <c r="K518">
        <v>30.38</v>
      </c>
      <c r="L518">
        <v>30.2</v>
      </c>
      <c r="M518">
        <v>49.64</v>
      </c>
      <c r="N518">
        <v>60.8</v>
      </c>
      <c r="O518">
        <v>72.319999999999993</v>
      </c>
      <c r="P518">
        <v>75.56</v>
      </c>
      <c r="Q518">
        <v>68</v>
      </c>
      <c r="R518">
        <v>66.599999999999994</v>
      </c>
      <c r="S518">
        <v>53.24</v>
      </c>
      <c r="T518">
        <v>38.700000000000003</v>
      </c>
      <c r="U518">
        <v>25.2</v>
      </c>
      <c r="W518" s="24">
        <v>516</v>
      </c>
    </row>
    <row r="519" spans="5:23" x14ac:dyDescent="0.3">
      <c r="E519" t="s">
        <v>32</v>
      </c>
      <c r="F519" t="s">
        <v>776</v>
      </c>
      <c r="G519" t="s">
        <v>790</v>
      </c>
      <c r="H519" t="s">
        <v>791</v>
      </c>
      <c r="I519" t="s">
        <v>2086</v>
      </c>
      <c r="J519">
        <v>21.9</v>
      </c>
      <c r="K519">
        <v>22.82</v>
      </c>
      <c r="L519">
        <v>25.2</v>
      </c>
      <c r="M519">
        <v>38.659999999999997</v>
      </c>
      <c r="N519">
        <v>48</v>
      </c>
      <c r="O519">
        <v>61.34</v>
      </c>
      <c r="P519">
        <v>66.02</v>
      </c>
      <c r="Q519">
        <v>61.16</v>
      </c>
      <c r="R519">
        <v>54.5</v>
      </c>
      <c r="S519">
        <v>42.26</v>
      </c>
      <c r="T519">
        <v>34.299999999999997</v>
      </c>
      <c r="U519">
        <v>25.2</v>
      </c>
      <c r="W519" s="19">
        <v>517</v>
      </c>
    </row>
    <row r="520" spans="5:23" x14ac:dyDescent="0.3">
      <c r="E520" t="s">
        <v>32</v>
      </c>
      <c r="F520" t="s">
        <v>776</v>
      </c>
      <c r="G520" t="s">
        <v>792</v>
      </c>
      <c r="H520" t="s">
        <v>793</v>
      </c>
      <c r="I520" t="s">
        <v>2087</v>
      </c>
      <c r="J520">
        <v>22.5</v>
      </c>
      <c r="K520">
        <v>23.18</v>
      </c>
      <c r="L520">
        <v>35.6</v>
      </c>
      <c r="M520">
        <v>46.4</v>
      </c>
      <c r="N520">
        <v>60.3</v>
      </c>
      <c r="O520">
        <v>67.099999999999994</v>
      </c>
      <c r="P520">
        <v>71.78</v>
      </c>
      <c r="Q520">
        <v>69.44</v>
      </c>
      <c r="R520">
        <v>60.6</v>
      </c>
      <c r="S520">
        <v>50.54</v>
      </c>
      <c r="T520">
        <v>35.799999999999997</v>
      </c>
      <c r="U520">
        <v>27</v>
      </c>
      <c r="W520" s="24">
        <v>518</v>
      </c>
    </row>
    <row r="521" spans="5:23" x14ac:dyDescent="0.3">
      <c r="E521" t="s">
        <v>32</v>
      </c>
      <c r="F521" t="s">
        <v>776</v>
      </c>
      <c r="G521" t="s">
        <v>410</v>
      </c>
      <c r="H521" t="s">
        <v>794</v>
      </c>
      <c r="I521" t="s">
        <v>2088</v>
      </c>
      <c r="J521">
        <v>21.7</v>
      </c>
      <c r="K521">
        <v>23.54</v>
      </c>
      <c r="L521">
        <v>34.299999999999997</v>
      </c>
      <c r="M521">
        <v>48.2</v>
      </c>
      <c r="N521">
        <v>60.1</v>
      </c>
      <c r="O521">
        <v>68</v>
      </c>
      <c r="P521">
        <v>72.5</v>
      </c>
      <c r="Q521">
        <v>68.900000000000006</v>
      </c>
      <c r="R521">
        <v>61.9</v>
      </c>
      <c r="S521">
        <v>47.66</v>
      </c>
      <c r="T521">
        <v>40.1</v>
      </c>
      <c r="U521">
        <v>26.4</v>
      </c>
      <c r="W521" s="19">
        <v>519</v>
      </c>
    </row>
    <row r="522" spans="5:23" x14ac:dyDescent="0.3">
      <c r="E522" t="s">
        <v>32</v>
      </c>
      <c r="F522" t="s">
        <v>776</v>
      </c>
      <c r="G522" t="s">
        <v>795</v>
      </c>
      <c r="H522" t="s">
        <v>796</v>
      </c>
      <c r="I522" t="s">
        <v>2089</v>
      </c>
      <c r="J522">
        <v>10.4</v>
      </c>
      <c r="K522">
        <v>15.08</v>
      </c>
      <c r="L522">
        <v>33.299999999999997</v>
      </c>
      <c r="M522">
        <v>39.200000000000003</v>
      </c>
      <c r="N522">
        <v>49.8</v>
      </c>
      <c r="O522">
        <v>59.9</v>
      </c>
      <c r="P522">
        <v>66.2</v>
      </c>
      <c r="Q522">
        <v>64.58</v>
      </c>
      <c r="R522">
        <v>59</v>
      </c>
      <c r="S522">
        <v>39.020000000000003</v>
      </c>
      <c r="T522">
        <v>32.9</v>
      </c>
      <c r="U522">
        <v>21.9</v>
      </c>
      <c r="W522" s="24">
        <v>520</v>
      </c>
    </row>
    <row r="523" spans="5:23" x14ac:dyDescent="0.3">
      <c r="E523" t="s">
        <v>32</v>
      </c>
      <c r="F523" t="s">
        <v>776</v>
      </c>
      <c r="G523" t="s">
        <v>797</v>
      </c>
      <c r="H523" t="s">
        <v>798</v>
      </c>
      <c r="I523" t="s">
        <v>2090</v>
      </c>
      <c r="J523">
        <v>16.5</v>
      </c>
      <c r="K523">
        <v>18.32</v>
      </c>
      <c r="L523">
        <v>32</v>
      </c>
      <c r="M523">
        <v>43.16</v>
      </c>
      <c r="N523">
        <v>57.2</v>
      </c>
      <c r="O523">
        <v>63.14</v>
      </c>
      <c r="P523">
        <v>69.260000000000005</v>
      </c>
      <c r="Q523">
        <v>66.92</v>
      </c>
      <c r="R523">
        <v>58.1</v>
      </c>
      <c r="S523">
        <v>45.32</v>
      </c>
      <c r="T523">
        <v>34.200000000000003</v>
      </c>
      <c r="U523">
        <v>25.2</v>
      </c>
      <c r="W523" s="19">
        <v>521</v>
      </c>
    </row>
    <row r="524" spans="5:23" x14ac:dyDescent="0.3">
      <c r="E524" t="s">
        <v>32</v>
      </c>
      <c r="F524" t="s">
        <v>776</v>
      </c>
      <c r="G524" t="s">
        <v>799</v>
      </c>
      <c r="H524" t="s">
        <v>800</v>
      </c>
      <c r="I524" t="s">
        <v>800</v>
      </c>
      <c r="J524">
        <v>21.9</v>
      </c>
      <c r="K524">
        <v>26.24</v>
      </c>
      <c r="L524">
        <v>43</v>
      </c>
      <c r="M524">
        <v>50</v>
      </c>
      <c r="N524">
        <v>54.7</v>
      </c>
      <c r="O524">
        <v>72.680000000000007</v>
      </c>
      <c r="P524">
        <v>75.56</v>
      </c>
      <c r="Q524">
        <v>71.959999999999994</v>
      </c>
      <c r="R524">
        <v>61.3</v>
      </c>
      <c r="S524">
        <v>51.08</v>
      </c>
      <c r="T524">
        <v>42.4</v>
      </c>
      <c r="U524">
        <v>31.6</v>
      </c>
      <c r="W524" s="24">
        <v>522</v>
      </c>
    </row>
    <row r="525" spans="5:23" x14ac:dyDescent="0.3">
      <c r="E525" t="s">
        <v>32</v>
      </c>
      <c r="F525" t="s">
        <v>776</v>
      </c>
      <c r="G525" t="s">
        <v>801</v>
      </c>
      <c r="H525" t="s">
        <v>802</v>
      </c>
      <c r="I525" t="s">
        <v>2091</v>
      </c>
      <c r="J525">
        <v>12.4</v>
      </c>
      <c r="K525">
        <v>22.82</v>
      </c>
      <c r="L525">
        <v>34.9</v>
      </c>
      <c r="M525">
        <v>45.32</v>
      </c>
      <c r="N525">
        <v>55.4</v>
      </c>
      <c r="O525">
        <v>68</v>
      </c>
      <c r="P525">
        <v>69.260000000000005</v>
      </c>
      <c r="Q525">
        <v>67.28</v>
      </c>
      <c r="R525">
        <v>59.9</v>
      </c>
      <c r="S525">
        <v>44.24</v>
      </c>
      <c r="T525">
        <v>35.200000000000003</v>
      </c>
      <c r="U525">
        <v>11.5</v>
      </c>
      <c r="W525" s="19">
        <v>523</v>
      </c>
    </row>
    <row r="526" spans="5:23" x14ac:dyDescent="0.3">
      <c r="E526" t="s">
        <v>32</v>
      </c>
      <c r="F526" t="s">
        <v>776</v>
      </c>
      <c r="G526" t="s">
        <v>803</v>
      </c>
      <c r="H526" t="s">
        <v>804</v>
      </c>
      <c r="I526" t="s">
        <v>2092</v>
      </c>
      <c r="J526">
        <v>8.8000000000000007</v>
      </c>
      <c r="K526">
        <v>22.1</v>
      </c>
      <c r="L526">
        <v>23.9</v>
      </c>
      <c r="M526">
        <v>47.3</v>
      </c>
      <c r="N526">
        <v>49.5</v>
      </c>
      <c r="O526">
        <v>61.34</v>
      </c>
      <c r="P526">
        <v>69.8</v>
      </c>
      <c r="Q526">
        <v>66.02</v>
      </c>
      <c r="R526">
        <v>58.5</v>
      </c>
      <c r="S526">
        <v>38.659999999999997</v>
      </c>
      <c r="T526">
        <v>33.1</v>
      </c>
      <c r="U526">
        <v>22.3</v>
      </c>
      <c r="W526" s="24">
        <v>524</v>
      </c>
    </row>
    <row r="527" spans="5:23" x14ac:dyDescent="0.3">
      <c r="E527" t="s">
        <v>32</v>
      </c>
      <c r="F527" t="s">
        <v>776</v>
      </c>
      <c r="G527" t="s">
        <v>612</v>
      </c>
      <c r="H527" t="s">
        <v>691</v>
      </c>
      <c r="I527" t="s">
        <v>2093</v>
      </c>
      <c r="J527">
        <v>26.4</v>
      </c>
      <c r="K527">
        <v>21.56</v>
      </c>
      <c r="L527">
        <v>42.4</v>
      </c>
      <c r="M527">
        <v>50.54</v>
      </c>
      <c r="N527">
        <v>61</v>
      </c>
      <c r="O527">
        <v>68.36</v>
      </c>
      <c r="P527">
        <v>73.94</v>
      </c>
      <c r="Q527">
        <v>70.88</v>
      </c>
      <c r="R527">
        <v>61</v>
      </c>
      <c r="S527">
        <v>53.24</v>
      </c>
      <c r="T527">
        <v>40.6</v>
      </c>
      <c r="U527">
        <v>24.6</v>
      </c>
      <c r="W527" s="19">
        <v>525</v>
      </c>
    </row>
    <row r="528" spans="5:23" x14ac:dyDescent="0.3">
      <c r="E528" t="s">
        <v>32</v>
      </c>
      <c r="F528" t="s">
        <v>776</v>
      </c>
      <c r="G528" t="s">
        <v>805</v>
      </c>
      <c r="H528" t="s">
        <v>806</v>
      </c>
      <c r="I528" t="s">
        <v>2094</v>
      </c>
      <c r="J528">
        <v>24.3</v>
      </c>
      <c r="K528">
        <v>23.54</v>
      </c>
      <c r="L528">
        <v>42.6</v>
      </c>
      <c r="M528">
        <v>49.46</v>
      </c>
      <c r="N528">
        <v>57.7</v>
      </c>
      <c r="O528">
        <v>67.459999999999994</v>
      </c>
      <c r="P528">
        <v>71.42</v>
      </c>
      <c r="Q528">
        <v>71.78</v>
      </c>
      <c r="R528">
        <v>63.7</v>
      </c>
      <c r="S528">
        <v>50.9</v>
      </c>
      <c r="T528">
        <v>45.9</v>
      </c>
      <c r="U528">
        <v>27.1</v>
      </c>
      <c r="W528" s="24">
        <v>526</v>
      </c>
    </row>
    <row r="529" spans="5:23" x14ac:dyDescent="0.3">
      <c r="E529" t="s">
        <v>32</v>
      </c>
      <c r="F529" t="s">
        <v>776</v>
      </c>
      <c r="G529" t="s">
        <v>807</v>
      </c>
      <c r="H529" t="s">
        <v>808</v>
      </c>
      <c r="I529" t="s">
        <v>2095</v>
      </c>
      <c r="J529">
        <v>21.7</v>
      </c>
      <c r="K529">
        <v>21.2</v>
      </c>
      <c r="L529">
        <v>35.6</v>
      </c>
      <c r="M529">
        <v>47.84</v>
      </c>
      <c r="N529">
        <v>60.4</v>
      </c>
      <c r="O529">
        <v>68.180000000000007</v>
      </c>
      <c r="P529">
        <v>71.78</v>
      </c>
      <c r="Q529">
        <v>69.260000000000005</v>
      </c>
      <c r="R529">
        <v>62.1</v>
      </c>
      <c r="S529">
        <v>47.66</v>
      </c>
      <c r="T529">
        <v>37.9</v>
      </c>
      <c r="U529">
        <v>27.5</v>
      </c>
      <c r="W529" s="19">
        <v>527</v>
      </c>
    </row>
    <row r="530" spans="5:23" x14ac:dyDescent="0.3">
      <c r="E530" t="s">
        <v>32</v>
      </c>
      <c r="F530" t="s">
        <v>776</v>
      </c>
      <c r="G530" t="s">
        <v>809</v>
      </c>
      <c r="H530" t="s">
        <v>810</v>
      </c>
      <c r="I530" t="s">
        <v>2096</v>
      </c>
      <c r="J530">
        <v>22.1</v>
      </c>
      <c r="K530">
        <v>28.04</v>
      </c>
      <c r="L530">
        <v>30.9</v>
      </c>
      <c r="M530">
        <v>47.84</v>
      </c>
      <c r="N530">
        <v>51.8</v>
      </c>
      <c r="O530">
        <v>69.08</v>
      </c>
      <c r="P530">
        <v>70.52</v>
      </c>
      <c r="Q530">
        <v>71.599999999999994</v>
      </c>
      <c r="R530">
        <v>58.3</v>
      </c>
      <c r="S530">
        <v>49.1</v>
      </c>
      <c r="T530">
        <v>38.5</v>
      </c>
      <c r="U530">
        <v>23.9</v>
      </c>
      <c r="W530" s="24">
        <v>528</v>
      </c>
    </row>
    <row r="531" spans="5:23" x14ac:dyDescent="0.3">
      <c r="E531" t="s">
        <v>32</v>
      </c>
      <c r="F531" t="s">
        <v>776</v>
      </c>
      <c r="G531" t="s">
        <v>811</v>
      </c>
      <c r="H531" t="s">
        <v>812</v>
      </c>
      <c r="I531" t="s">
        <v>2097</v>
      </c>
      <c r="J531">
        <v>16</v>
      </c>
      <c r="K531">
        <v>21.38</v>
      </c>
      <c r="L531">
        <v>28.6</v>
      </c>
      <c r="M531">
        <v>46.04</v>
      </c>
      <c r="N531">
        <v>49.3</v>
      </c>
      <c r="O531">
        <v>64.400000000000006</v>
      </c>
      <c r="P531">
        <v>69.8</v>
      </c>
      <c r="Q531">
        <v>68.72</v>
      </c>
      <c r="R531">
        <v>62.2</v>
      </c>
      <c r="S531">
        <v>48.38</v>
      </c>
      <c r="T531">
        <v>41.2</v>
      </c>
      <c r="U531">
        <v>27</v>
      </c>
      <c r="W531" s="19">
        <v>529</v>
      </c>
    </row>
    <row r="532" spans="5:23" x14ac:dyDescent="0.3">
      <c r="E532" t="s">
        <v>32</v>
      </c>
      <c r="F532" t="s">
        <v>776</v>
      </c>
      <c r="G532" t="s">
        <v>813</v>
      </c>
      <c r="H532" t="s">
        <v>814</v>
      </c>
      <c r="I532" t="s">
        <v>2098</v>
      </c>
      <c r="J532">
        <v>34.200000000000003</v>
      </c>
      <c r="K532">
        <v>35.42</v>
      </c>
      <c r="L532">
        <v>38.299999999999997</v>
      </c>
      <c r="M532">
        <v>42.44</v>
      </c>
      <c r="N532">
        <v>53.2</v>
      </c>
      <c r="O532">
        <v>69.08</v>
      </c>
      <c r="P532">
        <v>73.040000000000006</v>
      </c>
      <c r="Q532">
        <v>68</v>
      </c>
      <c r="R532">
        <v>61</v>
      </c>
      <c r="S532">
        <v>49.28</v>
      </c>
      <c r="T532">
        <v>42.1</v>
      </c>
      <c r="U532">
        <v>35.799999999999997</v>
      </c>
      <c r="W532" s="24">
        <v>530</v>
      </c>
    </row>
    <row r="533" spans="5:23" x14ac:dyDescent="0.3">
      <c r="E533" t="s">
        <v>32</v>
      </c>
      <c r="F533" t="s">
        <v>776</v>
      </c>
      <c r="G533" t="s">
        <v>815</v>
      </c>
      <c r="H533" t="s">
        <v>816</v>
      </c>
      <c r="I533" t="s">
        <v>2099</v>
      </c>
      <c r="J533">
        <v>23.7</v>
      </c>
      <c r="K533">
        <v>22.28</v>
      </c>
      <c r="L533">
        <v>34.200000000000003</v>
      </c>
      <c r="M533">
        <v>43.88</v>
      </c>
      <c r="N533">
        <v>56.7</v>
      </c>
      <c r="O533">
        <v>66.92</v>
      </c>
      <c r="P533">
        <v>71.599999999999994</v>
      </c>
      <c r="Q533">
        <v>70.52</v>
      </c>
      <c r="R533">
        <v>61.9</v>
      </c>
      <c r="S533">
        <v>48.2</v>
      </c>
      <c r="T533">
        <v>38.799999999999997</v>
      </c>
      <c r="U533">
        <v>30.2</v>
      </c>
      <c r="W533" s="19">
        <v>531</v>
      </c>
    </row>
    <row r="534" spans="5:23" x14ac:dyDescent="0.3">
      <c r="E534" t="s">
        <v>32</v>
      </c>
      <c r="F534" t="s">
        <v>776</v>
      </c>
      <c r="G534" t="s">
        <v>817</v>
      </c>
      <c r="H534" t="s">
        <v>818</v>
      </c>
      <c r="I534" t="s">
        <v>2100</v>
      </c>
      <c r="J534">
        <v>25.5</v>
      </c>
      <c r="K534">
        <v>20.66</v>
      </c>
      <c r="L534">
        <v>41.5</v>
      </c>
      <c r="M534">
        <v>50.18</v>
      </c>
      <c r="N534">
        <v>55.2</v>
      </c>
      <c r="O534">
        <v>70.16</v>
      </c>
      <c r="P534">
        <v>73.58</v>
      </c>
      <c r="Q534">
        <v>72.5</v>
      </c>
      <c r="R534">
        <v>65.8</v>
      </c>
      <c r="S534">
        <v>51.08</v>
      </c>
      <c r="T534">
        <v>46.2</v>
      </c>
      <c r="U534">
        <v>30.4</v>
      </c>
      <c r="W534" s="24">
        <v>532</v>
      </c>
    </row>
    <row r="535" spans="5:23" x14ac:dyDescent="0.3">
      <c r="E535" t="s">
        <v>32</v>
      </c>
      <c r="F535" t="s">
        <v>776</v>
      </c>
      <c r="G535" t="s">
        <v>819</v>
      </c>
      <c r="H535" t="s">
        <v>820</v>
      </c>
      <c r="I535" t="s">
        <v>2101</v>
      </c>
      <c r="J535">
        <v>27.9</v>
      </c>
      <c r="K535">
        <v>22.1</v>
      </c>
      <c r="L535">
        <v>37.200000000000003</v>
      </c>
      <c r="M535">
        <v>45.32</v>
      </c>
      <c r="N535">
        <v>51.6</v>
      </c>
      <c r="O535">
        <v>66.739999999999995</v>
      </c>
      <c r="P535">
        <v>72.14</v>
      </c>
      <c r="Q535">
        <v>64.58</v>
      </c>
      <c r="R535">
        <v>59.2</v>
      </c>
      <c r="S535">
        <v>49.1</v>
      </c>
      <c r="T535">
        <v>40.299999999999997</v>
      </c>
      <c r="U535">
        <v>24.8</v>
      </c>
      <c r="W535" s="19">
        <v>533</v>
      </c>
    </row>
    <row r="536" spans="5:23" x14ac:dyDescent="0.3">
      <c r="E536" t="s">
        <v>32</v>
      </c>
      <c r="F536" t="s">
        <v>776</v>
      </c>
      <c r="G536" t="s">
        <v>529</v>
      </c>
      <c r="H536" t="s">
        <v>821</v>
      </c>
      <c r="I536" t="s">
        <v>2102</v>
      </c>
      <c r="J536">
        <v>23.5</v>
      </c>
      <c r="K536">
        <v>24.98</v>
      </c>
      <c r="L536">
        <v>36.700000000000003</v>
      </c>
      <c r="M536">
        <v>45.5</v>
      </c>
      <c r="N536">
        <v>57.9</v>
      </c>
      <c r="O536">
        <v>64.400000000000006</v>
      </c>
      <c r="P536">
        <v>70.16</v>
      </c>
      <c r="Q536">
        <v>64.94</v>
      </c>
      <c r="R536">
        <v>61</v>
      </c>
      <c r="S536">
        <v>44.78</v>
      </c>
      <c r="T536">
        <v>36</v>
      </c>
      <c r="U536">
        <v>24.6</v>
      </c>
      <c r="W536" s="24">
        <v>534</v>
      </c>
    </row>
    <row r="537" spans="5:23" x14ac:dyDescent="0.3">
      <c r="E537" t="s">
        <v>32</v>
      </c>
      <c r="F537" t="s">
        <v>776</v>
      </c>
      <c r="G537" t="s">
        <v>822</v>
      </c>
      <c r="H537" t="s">
        <v>823</v>
      </c>
      <c r="I537" t="s">
        <v>2103</v>
      </c>
      <c r="J537">
        <v>15.8</v>
      </c>
      <c r="K537">
        <v>19.04</v>
      </c>
      <c r="L537">
        <v>41</v>
      </c>
      <c r="M537">
        <v>46.76</v>
      </c>
      <c r="N537">
        <v>56.5</v>
      </c>
      <c r="O537">
        <v>64.400000000000006</v>
      </c>
      <c r="P537">
        <v>67.64</v>
      </c>
      <c r="Q537">
        <v>72.86</v>
      </c>
      <c r="R537">
        <v>59</v>
      </c>
      <c r="S537">
        <v>51.98</v>
      </c>
      <c r="T537">
        <v>40.299999999999997</v>
      </c>
      <c r="U537">
        <v>27.7</v>
      </c>
      <c r="W537" s="19">
        <v>535</v>
      </c>
    </row>
    <row r="538" spans="5:23" x14ac:dyDescent="0.3">
      <c r="E538" t="s">
        <v>32</v>
      </c>
      <c r="F538" t="s">
        <v>776</v>
      </c>
      <c r="G538" t="s">
        <v>786</v>
      </c>
      <c r="H538" t="s">
        <v>824</v>
      </c>
      <c r="I538" t="s">
        <v>2104</v>
      </c>
      <c r="J538">
        <v>10.9</v>
      </c>
      <c r="K538">
        <v>14.18</v>
      </c>
      <c r="L538">
        <v>26.6</v>
      </c>
      <c r="M538">
        <v>36.68</v>
      </c>
      <c r="N538">
        <v>52.2</v>
      </c>
      <c r="O538">
        <v>60.44</v>
      </c>
      <c r="P538">
        <v>64.22</v>
      </c>
      <c r="Q538">
        <v>62.78</v>
      </c>
      <c r="R538">
        <v>55.4</v>
      </c>
      <c r="S538">
        <v>43.16</v>
      </c>
      <c r="T538">
        <v>35.799999999999997</v>
      </c>
      <c r="U538">
        <v>19.600000000000001</v>
      </c>
      <c r="W538" s="24">
        <v>536</v>
      </c>
    </row>
    <row r="539" spans="5:23" x14ac:dyDescent="0.3">
      <c r="E539" t="s">
        <v>32</v>
      </c>
      <c r="F539" t="s">
        <v>776</v>
      </c>
      <c r="G539" t="s">
        <v>593</v>
      </c>
      <c r="H539" t="s">
        <v>825</v>
      </c>
      <c r="I539" t="s">
        <v>2105</v>
      </c>
      <c r="J539">
        <v>22.3</v>
      </c>
      <c r="K539">
        <v>28.94</v>
      </c>
      <c r="L539">
        <v>37.4</v>
      </c>
      <c r="M539">
        <v>49.1</v>
      </c>
      <c r="N539">
        <v>56.7</v>
      </c>
      <c r="O539">
        <v>69.260000000000005</v>
      </c>
      <c r="P539">
        <v>73.94</v>
      </c>
      <c r="Q539">
        <v>71.06</v>
      </c>
      <c r="R539">
        <v>61.3</v>
      </c>
      <c r="S539">
        <v>48.92</v>
      </c>
      <c r="T539">
        <v>41.4</v>
      </c>
      <c r="U539">
        <v>32</v>
      </c>
      <c r="W539" s="19">
        <v>537</v>
      </c>
    </row>
    <row r="540" spans="5:23" x14ac:dyDescent="0.3">
      <c r="E540" t="s">
        <v>32</v>
      </c>
      <c r="F540" t="s">
        <v>776</v>
      </c>
      <c r="G540" t="s">
        <v>826</v>
      </c>
      <c r="H540" t="s">
        <v>827</v>
      </c>
      <c r="I540" t="s">
        <v>2106</v>
      </c>
      <c r="J540">
        <v>21.4</v>
      </c>
      <c r="K540">
        <v>22.1</v>
      </c>
      <c r="L540">
        <v>30.7</v>
      </c>
      <c r="M540">
        <v>42.44</v>
      </c>
      <c r="N540">
        <v>54.7</v>
      </c>
      <c r="O540">
        <v>63.14</v>
      </c>
      <c r="P540">
        <v>70.34</v>
      </c>
      <c r="Q540">
        <v>66.739999999999995</v>
      </c>
      <c r="R540">
        <v>61.2</v>
      </c>
      <c r="S540">
        <v>48.02</v>
      </c>
      <c r="T540">
        <v>36.700000000000003</v>
      </c>
      <c r="U540">
        <v>24.6</v>
      </c>
      <c r="W540" s="24">
        <v>538</v>
      </c>
    </row>
    <row r="541" spans="5:23" x14ac:dyDescent="0.3">
      <c r="E541" t="s">
        <v>32</v>
      </c>
      <c r="F541" t="s">
        <v>828</v>
      </c>
      <c r="G541" t="s">
        <v>829</v>
      </c>
      <c r="H541" t="s">
        <v>830</v>
      </c>
      <c r="I541" t="s">
        <v>2107</v>
      </c>
      <c r="J541">
        <v>10.9</v>
      </c>
      <c r="K541">
        <v>12.38</v>
      </c>
      <c r="L541">
        <v>25</v>
      </c>
      <c r="M541">
        <v>43.34</v>
      </c>
      <c r="N541">
        <v>48.9</v>
      </c>
      <c r="O541">
        <v>61.88</v>
      </c>
      <c r="P541">
        <v>65.48</v>
      </c>
      <c r="Q541">
        <v>64.22</v>
      </c>
      <c r="R541">
        <v>56.8</v>
      </c>
      <c r="S541">
        <v>47.84</v>
      </c>
      <c r="T541">
        <v>28</v>
      </c>
      <c r="U541">
        <v>21.4</v>
      </c>
      <c r="W541" s="19">
        <v>539</v>
      </c>
    </row>
    <row r="542" spans="5:23" x14ac:dyDescent="0.3">
      <c r="E542" t="s">
        <v>32</v>
      </c>
      <c r="F542" t="s">
        <v>828</v>
      </c>
      <c r="G542" t="s">
        <v>831</v>
      </c>
      <c r="H542" t="s">
        <v>832</v>
      </c>
      <c r="I542" t="s">
        <v>2108</v>
      </c>
      <c r="J542">
        <v>20.8</v>
      </c>
      <c r="K542">
        <v>19.399999999999999</v>
      </c>
      <c r="L542">
        <v>33.799999999999997</v>
      </c>
      <c r="M542">
        <v>47.48</v>
      </c>
      <c r="N542">
        <v>54.1</v>
      </c>
      <c r="O542">
        <v>71.42</v>
      </c>
      <c r="P542">
        <v>74.66</v>
      </c>
      <c r="Q542">
        <v>74.3</v>
      </c>
      <c r="R542">
        <v>63.5</v>
      </c>
      <c r="S542">
        <v>47.3</v>
      </c>
      <c r="T542">
        <v>42.1</v>
      </c>
      <c r="U542">
        <v>25.5</v>
      </c>
      <c r="W542" s="24">
        <v>540</v>
      </c>
    </row>
    <row r="543" spans="5:23" x14ac:dyDescent="0.3">
      <c r="E543" t="s">
        <v>32</v>
      </c>
      <c r="F543" t="s">
        <v>828</v>
      </c>
      <c r="G543" t="s">
        <v>833</v>
      </c>
      <c r="H543" t="s">
        <v>701</v>
      </c>
      <c r="I543" t="s">
        <v>2109</v>
      </c>
      <c r="J543">
        <v>12.4</v>
      </c>
      <c r="K543">
        <v>12.56</v>
      </c>
      <c r="L543">
        <v>26.1</v>
      </c>
      <c r="M543">
        <v>48.74</v>
      </c>
      <c r="N543">
        <v>57</v>
      </c>
      <c r="O543">
        <v>66.92</v>
      </c>
      <c r="P543">
        <v>67.819999999999993</v>
      </c>
      <c r="Q543">
        <v>70.34</v>
      </c>
      <c r="R543">
        <v>62.8</v>
      </c>
      <c r="S543">
        <v>44.42</v>
      </c>
      <c r="T543">
        <v>33.6</v>
      </c>
      <c r="U543">
        <v>2.7</v>
      </c>
      <c r="W543" s="19">
        <v>541</v>
      </c>
    </row>
    <row r="544" spans="5:23" x14ac:dyDescent="0.3">
      <c r="E544" t="s">
        <v>32</v>
      </c>
      <c r="F544" t="s">
        <v>828</v>
      </c>
      <c r="G544" t="s">
        <v>834</v>
      </c>
      <c r="H544" t="s">
        <v>835</v>
      </c>
      <c r="I544" t="s">
        <v>2110</v>
      </c>
      <c r="J544">
        <v>21.7</v>
      </c>
      <c r="K544">
        <v>16.88</v>
      </c>
      <c r="L544">
        <v>34.200000000000003</v>
      </c>
      <c r="M544">
        <v>52.34</v>
      </c>
      <c r="N544">
        <v>54</v>
      </c>
      <c r="O544">
        <v>65.84</v>
      </c>
      <c r="P544">
        <v>69.98</v>
      </c>
      <c r="Q544">
        <v>70.52</v>
      </c>
      <c r="R544">
        <v>65.099999999999994</v>
      </c>
      <c r="S544">
        <v>44.78</v>
      </c>
      <c r="T544">
        <v>33.299999999999997</v>
      </c>
      <c r="U544">
        <v>10.8</v>
      </c>
      <c r="W544" s="24">
        <v>542</v>
      </c>
    </row>
    <row r="545" spans="5:23" x14ac:dyDescent="0.3">
      <c r="E545" t="s">
        <v>32</v>
      </c>
      <c r="F545" t="s">
        <v>828</v>
      </c>
      <c r="G545" t="s">
        <v>836</v>
      </c>
      <c r="H545" t="s">
        <v>837</v>
      </c>
      <c r="I545" t="s">
        <v>2111</v>
      </c>
      <c r="J545">
        <v>14.2</v>
      </c>
      <c r="K545">
        <v>17.420000000000002</v>
      </c>
      <c r="L545">
        <v>25.2</v>
      </c>
      <c r="M545">
        <v>45.68</v>
      </c>
      <c r="N545">
        <v>54.7</v>
      </c>
      <c r="O545">
        <v>64.58</v>
      </c>
      <c r="P545">
        <v>62.6</v>
      </c>
      <c r="Q545">
        <v>66.2</v>
      </c>
      <c r="R545">
        <v>57.4</v>
      </c>
      <c r="S545">
        <v>41.72</v>
      </c>
      <c r="T545">
        <v>28.6</v>
      </c>
      <c r="U545">
        <v>18.7</v>
      </c>
      <c r="W545" s="19">
        <v>543</v>
      </c>
    </row>
    <row r="546" spans="5:23" x14ac:dyDescent="0.3">
      <c r="E546" t="s">
        <v>32</v>
      </c>
      <c r="F546" t="s">
        <v>828</v>
      </c>
      <c r="G546" t="s">
        <v>838</v>
      </c>
      <c r="H546" t="s">
        <v>839</v>
      </c>
      <c r="I546" t="s">
        <v>2112</v>
      </c>
      <c r="J546">
        <v>9.5</v>
      </c>
      <c r="K546">
        <v>17.96</v>
      </c>
      <c r="L546">
        <v>15.4</v>
      </c>
      <c r="M546">
        <v>44.6</v>
      </c>
      <c r="N546">
        <v>58.8</v>
      </c>
      <c r="O546">
        <v>64.760000000000005</v>
      </c>
      <c r="P546">
        <v>68</v>
      </c>
      <c r="Q546">
        <v>66.2</v>
      </c>
      <c r="R546">
        <v>59.9</v>
      </c>
      <c r="S546">
        <v>41.9</v>
      </c>
      <c r="T546">
        <v>33.1</v>
      </c>
      <c r="U546">
        <v>14.9</v>
      </c>
      <c r="W546" s="24">
        <v>544</v>
      </c>
    </row>
    <row r="547" spans="5:23" x14ac:dyDescent="0.3">
      <c r="E547" t="s">
        <v>32</v>
      </c>
      <c r="F547" t="s">
        <v>828</v>
      </c>
      <c r="G547" t="s">
        <v>840</v>
      </c>
      <c r="H547" t="s">
        <v>841</v>
      </c>
      <c r="I547" t="s">
        <v>2113</v>
      </c>
      <c r="J547">
        <v>16.2</v>
      </c>
      <c r="K547">
        <v>20.84</v>
      </c>
      <c r="L547">
        <v>31.3</v>
      </c>
      <c r="M547">
        <v>39.020000000000003</v>
      </c>
      <c r="N547">
        <v>53.6</v>
      </c>
      <c r="O547">
        <v>63.68</v>
      </c>
      <c r="P547">
        <v>74.12</v>
      </c>
      <c r="Q547">
        <v>73.760000000000005</v>
      </c>
      <c r="R547">
        <v>59.7</v>
      </c>
      <c r="S547">
        <v>44.78</v>
      </c>
      <c r="T547">
        <v>30</v>
      </c>
      <c r="U547">
        <v>13.3</v>
      </c>
      <c r="W547" s="19">
        <v>545</v>
      </c>
    </row>
    <row r="548" spans="5:23" x14ac:dyDescent="0.3">
      <c r="E548" t="s">
        <v>32</v>
      </c>
      <c r="F548" t="s">
        <v>828</v>
      </c>
      <c r="G548" t="s">
        <v>842</v>
      </c>
      <c r="H548" t="s">
        <v>843</v>
      </c>
      <c r="I548" t="s">
        <v>2114</v>
      </c>
      <c r="J548">
        <v>12.7</v>
      </c>
      <c r="K548">
        <v>13.1</v>
      </c>
      <c r="L548">
        <v>35.1</v>
      </c>
      <c r="M548">
        <v>46.4</v>
      </c>
      <c r="N548">
        <v>54.5</v>
      </c>
      <c r="O548">
        <v>64.58</v>
      </c>
      <c r="P548">
        <v>67.819999999999993</v>
      </c>
      <c r="Q548">
        <v>63.68</v>
      </c>
      <c r="R548">
        <v>62.1</v>
      </c>
      <c r="S548">
        <v>44.78</v>
      </c>
      <c r="T548">
        <v>28</v>
      </c>
      <c r="U548">
        <v>13.3</v>
      </c>
      <c r="W548" s="24">
        <v>546</v>
      </c>
    </row>
    <row r="549" spans="5:23" x14ac:dyDescent="0.3">
      <c r="E549" t="s">
        <v>32</v>
      </c>
      <c r="F549" t="s">
        <v>828</v>
      </c>
      <c r="G549" t="s">
        <v>844</v>
      </c>
      <c r="H549" t="s">
        <v>845</v>
      </c>
      <c r="I549" t="s">
        <v>2115</v>
      </c>
      <c r="J549">
        <v>3.7</v>
      </c>
      <c r="K549">
        <v>14.72</v>
      </c>
      <c r="L549">
        <v>30.9</v>
      </c>
      <c r="M549">
        <v>51.98</v>
      </c>
      <c r="N549">
        <v>57.4</v>
      </c>
      <c r="O549">
        <v>60.62</v>
      </c>
      <c r="P549">
        <v>73.040000000000006</v>
      </c>
      <c r="Q549">
        <v>67.819999999999993</v>
      </c>
      <c r="R549">
        <v>59</v>
      </c>
      <c r="S549">
        <v>43.88</v>
      </c>
      <c r="T549">
        <v>23.5</v>
      </c>
      <c r="U549">
        <v>21.2</v>
      </c>
      <c r="W549" s="19">
        <v>547</v>
      </c>
    </row>
    <row r="550" spans="5:23" x14ac:dyDescent="0.3">
      <c r="E550" t="s">
        <v>32</v>
      </c>
      <c r="F550" t="s">
        <v>828</v>
      </c>
      <c r="G550" t="s">
        <v>846</v>
      </c>
      <c r="H550" t="s">
        <v>847</v>
      </c>
      <c r="I550" t="s">
        <v>2116</v>
      </c>
      <c r="J550">
        <v>14.7</v>
      </c>
      <c r="K550">
        <v>17.78</v>
      </c>
      <c r="L550">
        <v>34.700000000000003</v>
      </c>
      <c r="M550">
        <v>41.9</v>
      </c>
      <c r="N550">
        <v>45.7</v>
      </c>
      <c r="O550">
        <v>60.62</v>
      </c>
      <c r="P550">
        <v>66.2</v>
      </c>
      <c r="Q550">
        <v>66.56</v>
      </c>
      <c r="R550">
        <v>55.6</v>
      </c>
      <c r="S550">
        <v>43.16</v>
      </c>
      <c r="T550">
        <v>20.5</v>
      </c>
      <c r="U550">
        <v>14.2</v>
      </c>
      <c r="W550" s="24">
        <v>548</v>
      </c>
    </row>
    <row r="551" spans="5:23" x14ac:dyDescent="0.3">
      <c r="E551" t="s">
        <v>32</v>
      </c>
      <c r="F551" t="s">
        <v>828</v>
      </c>
      <c r="G551" t="s">
        <v>848</v>
      </c>
      <c r="H551" t="s">
        <v>849</v>
      </c>
      <c r="I551" t="s">
        <v>2117</v>
      </c>
      <c r="J551">
        <v>0</v>
      </c>
      <c r="K551">
        <v>20.12</v>
      </c>
      <c r="L551">
        <v>18</v>
      </c>
      <c r="M551">
        <v>41.18</v>
      </c>
      <c r="N551">
        <v>47.5</v>
      </c>
      <c r="O551">
        <v>59</v>
      </c>
      <c r="P551">
        <v>67.28</v>
      </c>
      <c r="Q551">
        <v>59.36</v>
      </c>
      <c r="R551">
        <v>56.3</v>
      </c>
      <c r="S551">
        <v>43.7</v>
      </c>
      <c r="T551">
        <v>33.6</v>
      </c>
      <c r="U551">
        <v>10</v>
      </c>
      <c r="W551" s="19">
        <v>549</v>
      </c>
    </row>
    <row r="552" spans="5:23" x14ac:dyDescent="0.3">
      <c r="E552" t="s">
        <v>32</v>
      </c>
      <c r="F552" t="s">
        <v>828</v>
      </c>
      <c r="G552" t="s">
        <v>525</v>
      </c>
      <c r="H552" t="s">
        <v>850</v>
      </c>
      <c r="I552" t="s">
        <v>2118</v>
      </c>
      <c r="J552">
        <v>13.3</v>
      </c>
      <c r="K552">
        <v>16.52</v>
      </c>
      <c r="L552">
        <v>25.5</v>
      </c>
      <c r="M552">
        <v>47.48</v>
      </c>
      <c r="N552">
        <v>54.7</v>
      </c>
      <c r="O552">
        <v>61.16</v>
      </c>
      <c r="P552">
        <v>68.900000000000006</v>
      </c>
      <c r="Q552">
        <v>68.180000000000007</v>
      </c>
      <c r="R552">
        <v>59.2</v>
      </c>
      <c r="S552">
        <v>35.06</v>
      </c>
      <c r="T552">
        <v>27.7</v>
      </c>
      <c r="U552">
        <v>19.2</v>
      </c>
      <c r="W552" s="24">
        <v>550</v>
      </c>
    </row>
    <row r="553" spans="5:23" x14ac:dyDescent="0.3">
      <c r="E553" t="s">
        <v>32</v>
      </c>
      <c r="F553" t="s">
        <v>828</v>
      </c>
      <c r="G553" t="s">
        <v>851</v>
      </c>
      <c r="H553" t="s">
        <v>789</v>
      </c>
      <c r="I553" t="s">
        <v>2119</v>
      </c>
      <c r="J553">
        <v>11.3</v>
      </c>
      <c r="K553">
        <v>17.239999999999998</v>
      </c>
      <c r="L553">
        <v>25.2</v>
      </c>
      <c r="M553">
        <v>43.88</v>
      </c>
      <c r="N553">
        <v>56.7</v>
      </c>
      <c r="O553">
        <v>62.06</v>
      </c>
      <c r="P553">
        <v>71.239999999999995</v>
      </c>
      <c r="Q553">
        <v>68.72</v>
      </c>
      <c r="R553">
        <v>63</v>
      </c>
      <c r="S553">
        <v>37.94</v>
      </c>
      <c r="T553">
        <v>33.299999999999997</v>
      </c>
      <c r="U553">
        <v>21</v>
      </c>
      <c r="W553" s="19">
        <v>551</v>
      </c>
    </row>
    <row r="554" spans="5:23" x14ac:dyDescent="0.3">
      <c r="E554" t="s">
        <v>32</v>
      </c>
      <c r="F554" t="s">
        <v>828</v>
      </c>
      <c r="G554" t="s">
        <v>848</v>
      </c>
      <c r="H554" t="s">
        <v>852</v>
      </c>
      <c r="I554" t="s">
        <v>2120</v>
      </c>
      <c r="J554">
        <v>8.6</v>
      </c>
      <c r="K554">
        <v>17.239999999999998</v>
      </c>
      <c r="L554">
        <v>27.3</v>
      </c>
      <c r="M554">
        <v>39.200000000000003</v>
      </c>
      <c r="N554">
        <v>54.3</v>
      </c>
      <c r="O554">
        <v>61.16</v>
      </c>
      <c r="P554">
        <v>64.040000000000006</v>
      </c>
      <c r="Q554">
        <v>63.5</v>
      </c>
      <c r="R554">
        <v>55.2</v>
      </c>
      <c r="S554">
        <v>42.8</v>
      </c>
      <c r="T554">
        <v>23.9</v>
      </c>
      <c r="U554">
        <v>12</v>
      </c>
      <c r="W554" s="24">
        <v>552</v>
      </c>
    </row>
    <row r="555" spans="5:23" x14ac:dyDescent="0.3">
      <c r="E555" t="s">
        <v>32</v>
      </c>
      <c r="F555" t="s">
        <v>828</v>
      </c>
      <c r="G555" t="s">
        <v>853</v>
      </c>
      <c r="H555" t="s">
        <v>854</v>
      </c>
      <c r="I555" t="s">
        <v>2121</v>
      </c>
      <c r="J555">
        <v>-3.8</v>
      </c>
      <c r="K555">
        <v>18.5</v>
      </c>
      <c r="L555">
        <v>27.9</v>
      </c>
      <c r="M555">
        <v>44.96</v>
      </c>
      <c r="N555">
        <v>57.6</v>
      </c>
      <c r="O555">
        <v>60.08</v>
      </c>
      <c r="P555">
        <v>64.400000000000006</v>
      </c>
      <c r="Q555">
        <v>63.86</v>
      </c>
      <c r="R555">
        <v>59.9</v>
      </c>
      <c r="S555">
        <v>41.36</v>
      </c>
      <c r="T555">
        <v>27</v>
      </c>
      <c r="U555">
        <v>20.3</v>
      </c>
      <c r="W555" s="19">
        <v>553</v>
      </c>
    </row>
    <row r="556" spans="5:23" x14ac:dyDescent="0.3">
      <c r="E556" t="s">
        <v>32</v>
      </c>
      <c r="F556" t="s">
        <v>828</v>
      </c>
      <c r="G556" t="s">
        <v>848</v>
      </c>
      <c r="H556" t="s">
        <v>855</v>
      </c>
      <c r="I556" t="s">
        <v>2122</v>
      </c>
      <c r="J556">
        <v>7.7</v>
      </c>
      <c r="K556">
        <v>19.579999999999998</v>
      </c>
      <c r="L556">
        <v>24.3</v>
      </c>
      <c r="M556">
        <v>45.14</v>
      </c>
      <c r="N556">
        <v>48.4</v>
      </c>
      <c r="O556">
        <v>62.42</v>
      </c>
      <c r="P556">
        <v>65.84</v>
      </c>
      <c r="Q556">
        <v>67.099999999999994</v>
      </c>
      <c r="R556">
        <v>53.8</v>
      </c>
      <c r="S556">
        <v>41.72</v>
      </c>
      <c r="T556">
        <v>27</v>
      </c>
      <c r="U556">
        <v>3.9</v>
      </c>
      <c r="W556" s="24">
        <v>554</v>
      </c>
    </row>
    <row r="557" spans="5:23" x14ac:dyDescent="0.3">
      <c r="E557" t="s">
        <v>32</v>
      </c>
      <c r="F557" t="s">
        <v>828</v>
      </c>
      <c r="G557" t="s">
        <v>856</v>
      </c>
      <c r="H557" t="s">
        <v>857</v>
      </c>
      <c r="I557" t="s">
        <v>2123</v>
      </c>
      <c r="J557">
        <v>16.899999999999999</v>
      </c>
      <c r="K557">
        <v>28.94</v>
      </c>
      <c r="L557">
        <v>25.3</v>
      </c>
      <c r="M557">
        <v>46.76</v>
      </c>
      <c r="N557">
        <v>55.9</v>
      </c>
      <c r="O557">
        <v>66.56</v>
      </c>
      <c r="P557">
        <v>75.2</v>
      </c>
      <c r="Q557">
        <v>68.180000000000007</v>
      </c>
      <c r="R557">
        <v>62.4</v>
      </c>
      <c r="S557">
        <v>46.94</v>
      </c>
      <c r="T557">
        <v>32.4</v>
      </c>
      <c r="U557">
        <v>25.9</v>
      </c>
      <c r="W557" s="19">
        <v>555</v>
      </c>
    </row>
    <row r="558" spans="5:23" x14ac:dyDescent="0.3">
      <c r="E558" t="s">
        <v>32</v>
      </c>
      <c r="F558" t="s">
        <v>828</v>
      </c>
      <c r="G558" t="s">
        <v>858</v>
      </c>
      <c r="H558" t="s">
        <v>859</v>
      </c>
      <c r="I558" t="s">
        <v>2124</v>
      </c>
      <c r="J558">
        <v>16.2</v>
      </c>
      <c r="K558">
        <v>11.48</v>
      </c>
      <c r="L558">
        <v>42.1</v>
      </c>
      <c r="M558">
        <v>49.1</v>
      </c>
      <c r="N558">
        <v>56.7</v>
      </c>
      <c r="O558">
        <v>68.36</v>
      </c>
      <c r="P558">
        <v>71.42</v>
      </c>
      <c r="Q558">
        <v>67.64</v>
      </c>
      <c r="R558">
        <v>60.4</v>
      </c>
      <c r="S558">
        <v>42.44</v>
      </c>
      <c r="T558">
        <v>41.2</v>
      </c>
      <c r="U558">
        <v>24.6</v>
      </c>
      <c r="W558" s="24">
        <v>556</v>
      </c>
    </row>
    <row r="559" spans="5:23" x14ac:dyDescent="0.3">
      <c r="E559" t="s">
        <v>32</v>
      </c>
      <c r="F559" t="s">
        <v>828</v>
      </c>
      <c r="G559" t="s">
        <v>860</v>
      </c>
      <c r="I559" t="s">
        <v>2125</v>
      </c>
      <c r="J559">
        <v>16.899999999999999</v>
      </c>
      <c r="K559">
        <v>16.7</v>
      </c>
      <c r="L559">
        <v>29.1</v>
      </c>
      <c r="M559">
        <v>47.12</v>
      </c>
      <c r="N559">
        <v>54.9</v>
      </c>
      <c r="O559">
        <v>63.14</v>
      </c>
      <c r="P559">
        <v>74.12</v>
      </c>
      <c r="Q559">
        <v>73.58</v>
      </c>
      <c r="R559">
        <v>60.4</v>
      </c>
      <c r="S559">
        <v>44.96</v>
      </c>
      <c r="T559">
        <v>34.5</v>
      </c>
      <c r="U559">
        <v>24.6</v>
      </c>
      <c r="W559" s="19">
        <v>557</v>
      </c>
    </row>
    <row r="560" spans="5:23" x14ac:dyDescent="0.3">
      <c r="E560" t="s">
        <v>32</v>
      </c>
      <c r="F560" t="s">
        <v>828</v>
      </c>
      <c r="G560" t="s">
        <v>861</v>
      </c>
      <c r="H560" t="s">
        <v>862</v>
      </c>
      <c r="I560" t="s">
        <v>2126</v>
      </c>
      <c r="J560">
        <v>23.9</v>
      </c>
      <c r="K560">
        <v>11.66</v>
      </c>
      <c r="L560">
        <v>30.7</v>
      </c>
      <c r="M560">
        <v>48.74</v>
      </c>
      <c r="N560">
        <v>55.6</v>
      </c>
      <c r="O560">
        <v>67.819999999999993</v>
      </c>
      <c r="P560">
        <v>77.180000000000007</v>
      </c>
      <c r="Q560">
        <v>74.48</v>
      </c>
      <c r="R560">
        <v>64.8</v>
      </c>
      <c r="S560">
        <v>42.8</v>
      </c>
      <c r="T560">
        <v>38.1</v>
      </c>
      <c r="U560">
        <v>15.4</v>
      </c>
      <c r="W560" s="24">
        <v>558</v>
      </c>
    </row>
    <row r="561" spans="5:23" x14ac:dyDescent="0.3">
      <c r="E561" t="s">
        <v>32</v>
      </c>
      <c r="F561" t="s">
        <v>828</v>
      </c>
      <c r="G561" t="s">
        <v>525</v>
      </c>
      <c r="H561" t="s">
        <v>863</v>
      </c>
      <c r="I561" t="s">
        <v>2127</v>
      </c>
      <c r="J561">
        <v>6.1</v>
      </c>
      <c r="K561">
        <v>22.1</v>
      </c>
      <c r="L561">
        <v>22.6</v>
      </c>
      <c r="M561">
        <v>39.56</v>
      </c>
      <c r="N561">
        <v>52.3</v>
      </c>
      <c r="O561">
        <v>64.22</v>
      </c>
      <c r="P561">
        <v>65.3</v>
      </c>
      <c r="Q561">
        <v>66.02</v>
      </c>
      <c r="R561">
        <v>59.5</v>
      </c>
      <c r="S561">
        <v>43.52</v>
      </c>
      <c r="T561">
        <v>25.2</v>
      </c>
      <c r="U561">
        <v>5.5</v>
      </c>
      <c r="W561" s="19">
        <v>559</v>
      </c>
    </row>
    <row r="562" spans="5:23" x14ac:dyDescent="0.3">
      <c r="E562" t="s">
        <v>32</v>
      </c>
      <c r="F562" t="s">
        <v>828</v>
      </c>
      <c r="G562" t="s">
        <v>864</v>
      </c>
      <c r="H562" t="s">
        <v>865</v>
      </c>
      <c r="I562" t="s">
        <v>2128</v>
      </c>
      <c r="J562">
        <v>11.3</v>
      </c>
      <c r="K562">
        <v>22.28</v>
      </c>
      <c r="L562">
        <v>27.3</v>
      </c>
      <c r="M562">
        <v>49.82</v>
      </c>
      <c r="N562">
        <v>54.9</v>
      </c>
      <c r="O562">
        <v>63.32</v>
      </c>
      <c r="P562">
        <v>72.680000000000007</v>
      </c>
      <c r="Q562">
        <v>68.180000000000007</v>
      </c>
      <c r="R562">
        <v>64.2</v>
      </c>
      <c r="S562">
        <v>38.119999999999997</v>
      </c>
      <c r="T562">
        <v>28.2</v>
      </c>
      <c r="U562">
        <v>22.1</v>
      </c>
      <c r="W562" s="24">
        <v>560</v>
      </c>
    </row>
    <row r="563" spans="5:23" x14ac:dyDescent="0.3">
      <c r="E563" t="s">
        <v>32</v>
      </c>
      <c r="F563" t="s">
        <v>828</v>
      </c>
      <c r="G563" t="s">
        <v>866</v>
      </c>
      <c r="H563" t="s">
        <v>794</v>
      </c>
      <c r="I563" t="s">
        <v>2129</v>
      </c>
      <c r="J563">
        <v>14.9</v>
      </c>
      <c r="K563">
        <v>17.420000000000002</v>
      </c>
      <c r="L563">
        <v>18</v>
      </c>
      <c r="M563">
        <v>45.32</v>
      </c>
      <c r="N563">
        <v>55</v>
      </c>
      <c r="O563">
        <v>66.56</v>
      </c>
      <c r="P563">
        <v>66.739999999999995</v>
      </c>
      <c r="Q563">
        <v>65.3</v>
      </c>
      <c r="R563">
        <v>57.4</v>
      </c>
      <c r="S563">
        <v>35.96</v>
      </c>
      <c r="T563">
        <v>36.5</v>
      </c>
      <c r="U563">
        <v>14.2</v>
      </c>
      <c r="W563" s="19">
        <v>561</v>
      </c>
    </row>
    <row r="564" spans="5:23" x14ac:dyDescent="0.3">
      <c r="E564" t="s">
        <v>32</v>
      </c>
      <c r="F564" t="s">
        <v>828</v>
      </c>
      <c r="G564" t="s">
        <v>867</v>
      </c>
      <c r="H564" t="s">
        <v>868</v>
      </c>
      <c r="I564" t="s">
        <v>868</v>
      </c>
      <c r="J564">
        <v>5.9</v>
      </c>
      <c r="K564">
        <v>5.18</v>
      </c>
      <c r="L564">
        <v>24.4</v>
      </c>
      <c r="M564">
        <v>49.46</v>
      </c>
      <c r="N564">
        <v>56.7</v>
      </c>
      <c r="O564">
        <v>66.739999999999995</v>
      </c>
      <c r="P564">
        <v>68.540000000000006</v>
      </c>
      <c r="Q564">
        <v>70.7</v>
      </c>
      <c r="R564">
        <v>56.7</v>
      </c>
      <c r="S564">
        <v>44.24</v>
      </c>
      <c r="T564">
        <v>21.2</v>
      </c>
      <c r="U564">
        <v>18.100000000000001</v>
      </c>
      <c r="W564" s="24">
        <v>562</v>
      </c>
    </row>
    <row r="565" spans="5:23" x14ac:dyDescent="0.3">
      <c r="E565" t="s">
        <v>32</v>
      </c>
      <c r="F565" t="s">
        <v>828</v>
      </c>
      <c r="G565" t="s">
        <v>848</v>
      </c>
      <c r="H565" t="s">
        <v>869</v>
      </c>
      <c r="I565" t="s">
        <v>2130</v>
      </c>
      <c r="J565">
        <v>3.9</v>
      </c>
      <c r="K565">
        <v>6.98</v>
      </c>
      <c r="L565">
        <v>26.2</v>
      </c>
      <c r="M565">
        <v>37.94</v>
      </c>
      <c r="N565">
        <v>49.5</v>
      </c>
      <c r="O565">
        <v>62.6</v>
      </c>
      <c r="P565">
        <v>64.58</v>
      </c>
      <c r="Q565">
        <v>64.94</v>
      </c>
      <c r="R565">
        <v>58.6</v>
      </c>
      <c r="S565">
        <v>43.52</v>
      </c>
      <c r="T565">
        <v>32.9</v>
      </c>
      <c r="U565">
        <v>12</v>
      </c>
      <c r="W565" s="19">
        <v>563</v>
      </c>
    </row>
    <row r="566" spans="5:23" x14ac:dyDescent="0.3">
      <c r="E566" t="s">
        <v>32</v>
      </c>
      <c r="F566" t="s">
        <v>828</v>
      </c>
      <c r="G566" t="s">
        <v>870</v>
      </c>
      <c r="H566" t="s">
        <v>664</v>
      </c>
      <c r="I566" t="s">
        <v>2131</v>
      </c>
      <c r="J566">
        <v>17.8</v>
      </c>
      <c r="K566">
        <v>13.82</v>
      </c>
      <c r="L566">
        <v>23.7</v>
      </c>
      <c r="M566">
        <v>47.48</v>
      </c>
      <c r="N566">
        <v>53.8</v>
      </c>
      <c r="O566">
        <v>64.040000000000006</v>
      </c>
      <c r="P566">
        <v>75.38</v>
      </c>
      <c r="Q566">
        <v>68.540000000000006</v>
      </c>
      <c r="R566">
        <v>63.9</v>
      </c>
      <c r="S566">
        <v>40.64</v>
      </c>
      <c r="T566">
        <v>30.7</v>
      </c>
      <c r="U566">
        <v>27.1</v>
      </c>
      <c r="W566" s="24">
        <v>564</v>
      </c>
    </row>
    <row r="567" spans="5:23" x14ac:dyDescent="0.3">
      <c r="E567" t="s">
        <v>32</v>
      </c>
      <c r="F567" t="s">
        <v>828</v>
      </c>
      <c r="G567" t="s">
        <v>871</v>
      </c>
      <c r="H567" t="s">
        <v>872</v>
      </c>
      <c r="I567" t="s">
        <v>2132</v>
      </c>
      <c r="J567">
        <v>1.6</v>
      </c>
      <c r="K567">
        <v>11.3</v>
      </c>
      <c r="L567">
        <v>20.8</v>
      </c>
      <c r="M567">
        <v>39.200000000000003</v>
      </c>
      <c r="N567">
        <v>56.1</v>
      </c>
      <c r="O567">
        <v>64.400000000000006</v>
      </c>
      <c r="P567">
        <v>67.459999999999994</v>
      </c>
      <c r="Q567">
        <v>64.22</v>
      </c>
      <c r="R567">
        <v>54.1</v>
      </c>
      <c r="S567">
        <v>41.72</v>
      </c>
      <c r="T567">
        <v>28.4</v>
      </c>
      <c r="U567">
        <v>5.7</v>
      </c>
      <c r="W567" s="19">
        <v>565</v>
      </c>
    </row>
    <row r="568" spans="5:23" x14ac:dyDescent="0.3">
      <c r="E568" t="s">
        <v>32</v>
      </c>
      <c r="F568" t="s">
        <v>828</v>
      </c>
      <c r="G568" t="s">
        <v>873</v>
      </c>
      <c r="H568" t="s">
        <v>874</v>
      </c>
      <c r="I568" t="s">
        <v>2133</v>
      </c>
      <c r="J568">
        <v>12.4</v>
      </c>
      <c r="K568">
        <v>12.02</v>
      </c>
      <c r="L568">
        <v>39.6</v>
      </c>
      <c r="M568">
        <v>52.34</v>
      </c>
      <c r="N568">
        <v>64.400000000000006</v>
      </c>
      <c r="O568">
        <v>69.44</v>
      </c>
      <c r="P568">
        <v>70.16</v>
      </c>
      <c r="Q568">
        <v>63.5</v>
      </c>
      <c r="R568">
        <v>63.7</v>
      </c>
      <c r="S568">
        <v>51.08</v>
      </c>
      <c r="T568">
        <v>27.3</v>
      </c>
      <c r="U568">
        <v>16.7</v>
      </c>
      <c r="W568" s="24">
        <v>566</v>
      </c>
    </row>
    <row r="569" spans="5:23" x14ac:dyDescent="0.3">
      <c r="E569" t="s">
        <v>32</v>
      </c>
      <c r="F569" t="s">
        <v>828</v>
      </c>
      <c r="G569" t="s">
        <v>875</v>
      </c>
      <c r="H569" t="s">
        <v>876</v>
      </c>
      <c r="I569" t="s">
        <v>2134</v>
      </c>
      <c r="J569">
        <v>10.6</v>
      </c>
      <c r="K569">
        <v>14.18</v>
      </c>
      <c r="L569">
        <v>31.1</v>
      </c>
      <c r="M569">
        <v>37.76</v>
      </c>
      <c r="N569">
        <v>54.3</v>
      </c>
      <c r="O569">
        <v>66.56</v>
      </c>
      <c r="P569">
        <v>68.180000000000007</v>
      </c>
      <c r="Q569">
        <v>68.540000000000006</v>
      </c>
      <c r="R569">
        <v>56.7</v>
      </c>
      <c r="S569">
        <v>39.74</v>
      </c>
      <c r="T569">
        <v>22.3</v>
      </c>
      <c r="U569">
        <v>22.1</v>
      </c>
      <c r="W569" s="19">
        <v>567</v>
      </c>
    </row>
    <row r="570" spans="5:23" x14ac:dyDescent="0.3">
      <c r="E570" t="s">
        <v>32</v>
      </c>
      <c r="F570" t="s">
        <v>828</v>
      </c>
      <c r="G570" t="s">
        <v>877</v>
      </c>
      <c r="H570" t="s">
        <v>878</v>
      </c>
      <c r="I570" t="s">
        <v>2135</v>
      </c>
      <c r="J570">
        <v>13.6</v>
      </c>
      <c r="K570">
        <v>25.88</v>
      </c>
      <c r="L570">
        <v>25.5</v>
      </c>
      <c r="M570">
        <v>49.46</v>
      </c>
      <c r="N570">
        <v>60.1</v>
      </c>
      <c r="O570">
        <v>67.28</v>
      </c>
      <c r="P570">
        <v>71.599999999999994</v>
      </c>
      <c r="Q570">
        <v>71.78</v>
      </c>
      <c r="R570">
        <v>61.3</v>
      </c>
      <c r="S570">
        <v>41.72</v>
      </c>
      <c r="T570">
        <v>41.2</v>
      </c>
      <c r="U570">
        <v>19.2</v>
      </c>
      <c r="W570" s="24">
        <v>568</v>
      </c>
    </row>
    <row r="571" spans="5:23" x14ac:dyDescent="0.3">
      <c r="E571" t="s">
        <v>32</v>
      </c>
      <c r="F571" t="s">
        <v>828</v>
      </c>
      <c r="G571" t="s">
        <v>650</v>
      </c>
      <c r="I571" t="s">
        <v>2136</v>
      </c>
      <c r="J571">
        <v>16.899999999999999</v>
      </c>
      <c r="K571">
        <v>28.4</v>
      </c>
      <c r="L571">
        <v>25</v>
      </c>
      <c r="M571">
        <v>46.04</v>
      </c>
      <c r="N571">
        <v>55.4</v>
      </c>
      <c r="O571">
        <v>66.739999999999995</v>
      </c>
      <c r="P571">
        <v>71.599999999999994</v>
      </c>
      <c r="Q571">
        <v>72.5</v>
      </c>
      <c r="R571">
        <v>63</v>
      </c>
      <c r="S571">
        <v>46.04</v>
      </c>
      <c r="T571">
        <v>37</v>
      </c>
      <c r="U571">
        <v>21</v>
      </c>
      <c r="W571" s="19">
        <v>569</v>
      </c>
    </row>
    <row r="572" spans="5:23" x14ac:dyDescent="0.3">
      <c r="E572" t="s">
        <v>32</v>
      </c>
      <c r="F572" t="s">
        <v>828</v>
      </c>
      <c r="G572" t="s">
        <v>861</v>
      </c>
      <c r="H572" t="s">
        <v>862</v>
      </c>
      <c r="I572" t="s">
        <v>2137</v>
      </c>
      <c r="J572">
        <v>11.5</v>
      </c>
      <c r="K572">
        <v>23.36</v>
      </c>
      <c r="L572">
        <v>35.6</v>
      </c>
      <c r="M572">
        <v>45.5</v>
      </c>
      <c r="N572">
        <v>61.7</v>
      </c>
      <c r="O572">
        <v>68.72</v>
      </c>
      <c r="P572">
        <v>74.84</v>
      </c>
      <c r="Q572">
        <v>69.08</v>
      </c>
      <c r="R572">
        <v>60.4</v>
      </c>
      <c r="S572">
        <v>46.76</v>
      </c>
      <c r="T572">
        <v>32.5</v>
      </c>
      <c r="U572">
        <v>19.399999999999999</v>
      </c>
      <c r="W572" s="24">
        <v>570</v>
      </c>
    </row>
    <row r="573" spans="5:23" x14ac:dyDescent="0.3">
      <c r="E573" t="s">
        <v>32</v>
      </c>
      <c r="F573" t="s">
        <v>828</v>
      </c>
      <c r="G573" t="s">
        <v>861</v>
      </c>
      <c r="H573" t="s">
        <v>862</v>
      </c>
      <c r="I573" t="s">
        <v>2138</v>
      </c>
      <c r="J573">
        <v>12.4</v>
      </c>
      <c r="K573">
        <v>14.9</v>
      </c>
      <c r="L573">
        <v>30.6</v>
      </c>
      <c r="M573">
        <v>47.3</v>
      </c>
      <c r="N573">
        <v>57.2</v>
      </c>
      <c r="O573">
        <v>64.760000000000005</v>
      </c>
      <c r="P573">
        <v>71.239999999999995</v>
      </c>
      <c r="Q573">
        <v>69.44</v>
      </c>
      <c r="R573">
        <v>63.5</v>
      </c>
      <c r="S573">
        <v>41.18</v>
      </c>
      <c r="T573">
        <v>35.6</v>
      </c>
      <c r="U573">
        <v>18.100000000000001</v>
      </c>
      <c r="W573" s="19">
        <v>571</v>
      </c>
    </row>
    <row r="574" spans="5:23" x14ac:dyDescent="0.3">
      <c r="E574" t="s">
        <v>32</v>
      </c>
      <c r="F574" t="s">
        <v>828</v>
      </c>
      <c r="G574" t="s">
        <v>879</v>
      </c>
      <c r="H574" t="s">
        <v>880</v>
      </c>
      <c r="I574" t="s">
        <v>2139</v>
      </c>
      <c r="J574">
        <v>15.8</v>
      </c>
      <c r="K574">
        <v>8.7799999999999994</v>
      </c>
      <c r="L574">
        <v>37.200000000000003</v>
      </c>
      <c r="M574">
        <v>46.94</v>
      </c>
      <c r="N574">
        <v>51.4</v>
      </c>
      <c r="O574">
        <v>62.42</v>
      </c>
      <c r="P574">
        <v>66.2</v>
      </c>
      <c r="Q574">
        <v>69.98</v>
      </c>
      <c r="R574">
        <v>63</v>
      </c>
      <c r="S574">
        <v>46.22</v>
      </c>
      <c r="T574">
        <v>37.4</v>
      </c>
      <c r="U574">
        <v>4.3</v>
      </c>
      <c r="W574" s="24">
        <v>572</v>
      </c>
    </row>
    <row r="575" spans="5:23" x14ac:dyDescent="0.3">
      <c r="E575" t="s">
        <v>32</v>
      </c>
      <c r="F575" t="s">
        <v>828</v>
      </c>
      <c r="G575" t="s">
        <v>881</v>
      </c>
      <c r="H575" t="s">
        <v>882</v>
      </c>
      <c r="I575" t="s">
        <v>2140</v>
      </c>
      <c r="J575">
        <v>11.3</v>
      </c>
      <c r="K575">
        <v>20.84</v>
      </c>
      <c r="L575">
        <v>28.4</v>
      </c>
      <c r="M575">
        <v>39.380000000000003</v>
      </c>
      <c r="N575">
        <v>53.1</v>
      </c>
      <c r="O575">
        <v>66.02</v>
      </c>
      <c r="P575">
        <v>67.819999999999993</v>
      </c>
      <c r="Q575">
        <v>68</v>
      </c>
      <c r="R575">
        <v>57</v>
      </c>
      <c r="S575">
        <v>39.200000000000003</v>
      </c>
      <c r="T575">
        <v>30.7</v>
      </c>
      <c r="U575">
        <v>20.100000000000001</v>
      </c>
      <c r="W575" s="19">
        <v>573</v>
      </c>
    </row>
    <row r="576" spans="5:23" x14ac:dyDescent="0.3">
      <c r="E576" t="s">
        <v>32</v>
      </c>
      <c r="F576" t="s">
        <v>828</v>
      </c>
      <c r="G576" t="s">
        <v>616</v>
      </c>
      <c r="H576" t="s">
        <v>883</v>
      </c>
      <c r="I576" t="s">
        <v>2141</v>
      </c>
      <c r="J576">
        <v>17.8</v>
      </c>
      <c r="K576">
        <v>15.62</v>
      </c>
      <c r="L576">
        <v>26.1</v>
      </c>
      <c r="M576">
        <v>47.84</v>
      </c>
      <c r="N576">
        <v>56.7</v>
      </c>
      <c r="O576">
        <v>67.819999999999993</v>
      </c>
      <c r="P576">
        <v>72.319999999999993</v>
      </c>
      <c r="Q576">
        <v>69.62</v>
      </c>
      <c r="R576">
        <v>63.3</v>
      </c>
      <c r="S576">
        <v>46.76</v>
      </c>
      <c r="T576">
        <v>41.2</v>
      </c>
      <c r="U576">
        <v>25.2</v>
      </c>
      <c r="W576" s="24">
        <v>574</v>
      </c>
    </row>
    <row r="577" spans="5:23" x14ac:dyDescent="0.3">
      <c r="E577" t="s">
        <v>32</v>
      </c>
      <c r="F577" t="s">
        <v>828</v>
      </c>
      <c r="G577" t="s">
        <v>884</v>
      </c>
      <c r="H577" t="s">
        <v>885</v>
      </c>
      <c r="I577" t="s">
        <v>885</v>
      </c>
      <c r="J577">
        <v>-3.1</v>
      </c>
      <c r="K577">
        <v>19.940000000000001</v>
      </c>
      <c r="L577">
        <v>22.8</v>
      </c>
      <c r="M577">
        <v>39.380000000000003</v>
      </c>
      <c r="N577">
        <v>51.8</v>
      </c>
      <c r="O577">
        <v>62.6</v>
      </c>
      <c r="P577">
        <v>59.9</v>
      </c>
      <c r="Q577">
        <v>63.5</v>
      </c>
      <c r="R577">
        <v>57.9</v>
      </c>
      <c r="S577">
        <v>34.880000000000003</v>
      </c>
      <c r="T577">
        <v>23.2</v>
      </c>
      <c r="U577">
        <v>12.9</v>
      </c>
      <c r="W577" s="19">
        <v>575</v>
      </c>
    </row>
    <row r="578" spans="5:23" x14ac:dyDescent="0.3">
      <c r="E578" t="s">
        <v>32</v>
      </c>
      <c r="F578" t="s">
        <v>828</v>
      </c>
      <c r="G578" t="s">
        <v>886</v>
      </c>
      <c r="H578" t="s">
        <v>887</v>
      </c>
      <c r="I578" t="s">
        <v>2142</v>
      </c>
      <c r="J578">
        <v>16.5</v>
      </c>
      <c r="K578">
        <v>18.68</v>
      </c>
      <c r="L578">
        <v>34</v>
      </c>
      <c r="M578">
        <v>47.3</v>
      </c>
      <c r="N578">
        <v>58.1</v>
      </c>
      <c r="O578">
        <v>71.42</v>
      </c>
      <c r="P578">
        <v>68</v>
      </c>
      <c r="Q578">
        <v>71.959999999999994</v>
      </c>
      <c r="R578">
        <v>63.9</v>
      </c>
      <c r="S578">
        <v>43.16</v>
      </c>
      <c r="T578">
        <v>30.9</v>
      </c>
      <c r="U578">
        <v>25.3</v>
      </c>
      <c r="W578" s="24">
        <v>576</v>
      </c>
    </row>
    <row r="579" spans="5:23" x14ac:dyDescent="0.3">
      <c r="E579" t="s">
        <v>32</v>
      </c>
      <c r="F579" t="s">
        <v>828</v>
      </c>
      <c r="G579" t="s">
        <v>888</v>
      </c>
      <c r="H579" t="s">
        <v>889</v>
      </c>
      <c r="I579" t="s">
        <v>2143</v>
      </c>
      <c r="J579">
        <v>9.9</v>
      </c>
      <c r="K579">
        <v>13.1</v>
      </c>
      <c r="L579">
        <v>23.5</v>
      </c>
      <c r="M579">
        <v>47.12</v>
      </c>
      <c r="N579">
        <v>55.6</v>
      </c>
      <c r="O579">
        <v>65.48</v>
      </c>
      <c r="P579">
        <v>66.92</v>
      </c>
      <c r="Q579">
        <v>63.14</v>
      </c>
      <c r="R579">
        <v>58.8</v>
      </c>
      <c r="S579">
        <v>42.62</v>
      </c>
      <c r="T579">
        <v>27.5</v>
      </c>
      <c r="U579">
        <v>14.9</v>
      </c>
      <c r="W579" s="19">
        <v>577</v>
      </c>
    </row>
    <row r="580" spans="5:23" x14ac:dyDescent="0.3">
      <c r="E580" t="s">
        <v>32</v>
      </c>
      <c r="F580" t="s">
        <v>828</v>
      </c>
      <c r="G580" t="s">
        <v>890</v>
      </c>
      <c r="H580" t="s">
        <v>891</v>
      </c>
      <c r="I580" t="s">
        <v>2144</v>
      </c>
      <c r="J580">
        <v>11.1</v>
      </c>
      <c r="K580">
        <v>10.76</v>
      </c>
      <c r="L580">
        <v>37</v>
      </c>
      <c r="M580">
        <v>45.14</v>
      </c>
      <c r="N580">
        <v>56.1</v>
      </c>
      <c r="O580">
        <v>68.540000000000006</v>
      </c>
      <c r="P580">
        <v>74.12</v>
      </c>
      <c r="Q580">
        <v>68.540000000000006</v>
      </c>
      <c r="R580">
        <v>62.1</v>
      </c>
      <c r="S580">
        <v>43.7</v>
      </c>
      <c r="T580">
        <v>30.7</v>
      </c>
      <c r="U580">
        <v>8.6</v>
      </c>
      <c r="W580" s="24">
        <v>578</v>
      </c>
    </row>
    <row r="581" spans="5:23" x14ac:dyDescent="0.3">
      <c r="E581" t="s">
        <v>32</v>
      </c>
      <c r="F581" t="s">
        <v>828</v>
      </c>
      <c r="G581" t="s">
        <v>892</v>
      </c>
      <c r="H581" t="s">
        <v>893</v>
      </c>
      <c r="I581" t="s">
        <v>893</v>
      </c>
      <c r="J581">
        <v>15.6</v>
      </c>
      <c r="K581">
        <v>23.18</v>
      </c>
      <c r="L581">
        <v>32.9</v>
      </c>
      <c r="M581">
        <v>40.1</v>
      </c>
      <c r="N581">
        <v>56.8</v>
      </c>
      <c r="O581">
        <v>69.08</v>
      </c>
      <c r="P581">
        <v>75.56</v>
      </c>
      <c r="Q581">
        <v>70.7</v>
      </c>
      <c r="R581">
        <v>62.4</v>
      </c>
      <c r="S581">
        <v>53.6</v>
      </c>
      <c r="T581">
        <v>32</v>
      </c>
      <c r="U581">
        <v>17.8</v>
      </c>
      <c r="W581" s="19">
        <v>579</v>
      </c>
    </row>
    <row r="582" spans="5:23" x14ac:dyDescent="0.3">
      <c r="E582" t="s">
        <v>32</v>
      </c>
      <c r="F582" t="s">
        <v>828</v>
      </c>
      <c r="G582" t="s">
        <v>894</v>
      </c>
      <c r="H582" t="s">
        <v>895</v>
      </c>
      <c r="I582" t="s">
        <v>2145</v>
      </c>
      <c r="J582">
        <v>16.899999999999999</v>
      </c>
      <c r="K582">
        <v>14.18</v>
      </c>
      <c r="L582">
        <v>33.299999999999997</v>
      </c>
      <c r="M582">
        <v>49.1</v>
      </c>
      <c r="N582">
        <v>59.7</v>
      </c>
      <c r="O582">
        <v>71.599999999999994</v>
      </c>
      <c r="P582">
        <v>71.239999999999995</v>
      </c>
      <c r="Q582">
        <v>66.56</v>
      </c>
      <c r="R582">
        <v>59.7</v>
      </c>
      <c r="S582">
        <v>47.12</v>
      </c>
      <c r="T582">
        <v>36.9</v>
      </c>
      <c r="U582">
        <v>10.9</v>
      </c>
      <c r="W582" s="24">
        <v>580</v>
      </c>
    </row>
    <row r="583" spans="5:23" x14ac:dyDescent="0.3">
      <c r="E583" t="s">
        <v>32</v>
      </c>
      <c r="F583" t="s">
        <v>828</v>
      </c>
      <c r="G583" t="s">
        <v>896</v>
      </c>
      <c r="H583" t="s">
        <v>897</v>
      </c>
      <c r="I583" t="s">
        <v>2146</v>
      </c>
      <c r="J583">
        <v>9.3000000000000007</v>
      </c>
      <c r="K583">
        <v>18.14</v>
      </c>
      <c r="L583">
        <v>32.5</v>
      </c>
      <c r="M583">
        <v>44.6</v>
      </c>
      <c r="N583">
        <v>57.6</v>
      </c>
      <c r="O583">
        <v>66.56</v>
      </c>
      <c r="P583">
        <v>69.62</v>
      </c>
      <c r="Q583">
        <v>68</v>
      </c>
      <c r="R583">
        <v>59.7</v>
      </c>
      <c r="S583">
        <v>45.32</v>
      </c>
      <c r="T583">
        <v>32</v>
      </c>
      <c r="U583">
        <v>18.3</v>
      </c>
      <c r="W583" s="19">
        <v>581</v>
      </c>
    </row>
    <row r="584" spans="5:23" x14ac:dyDescent="0.3">
      <c r="E584" t="s">
        <v>32</v>
      </c>
      <c r="F584" t="s">
        <v>828</v>
      </c>
      <c r="G584" t="s">
        <v>898</v>
      </c>
      <c r="H584" t="s">
        <v>899</v>
      </c>
      <c r="I584" t="s">
        <v>2147</v>
      </c>
      <c r="J584">
        <v>9</v>
      </c>
      <c r="K584">
        <v>5.36</v>
      </c>
      <c r="L584">
        <v>21.7</v>
      </c>
      <c r="M584">
        <v>38.299999999999997</v>
      </c>
      <c r="N584">
        <v>49.3</v>
      </c>
      <c r="O584">
        <v>61.52</v>
      </c>
      <c r="P584">
        <v>66.02</v>
      </c>
      <c r="Q584">
        <v>64.94</v>
      </c>
      <c r="R584">
        <v>54.1</v>
      </c>
      <c r="S584">
        <v>46.76</v>
      </c>
      <c r="T584">
        <v>28.2</v>
      </c>
      <c r="U584">
        <v>18.899999999999999</v>
      </c>
      <c r="W584" s="24">
        <v>582</v>
      </c>
    </row>
    <row r="585" spans="5:23" x14ac:dyDescent="0.3">
      <c r="E585" t="s">
        <v>32</v>
      </c>
      <c r="F585" t="s">
        <v>828</v>
      </c>
      <c r="G585" t="s">
        <v>386</v>
      </c>
      <c r="H585" t="s">
        <v>900</v>
      </c>
      <c r="I585" t="s">
        <v>900</v>
      </c>
      <c r="J585">
        <v>10.8</v>
      </c>
      <c r="K585">
        <v>9.68</v>
      </c>
      <c r="L585">
        <v>32.4</v>
      </c>
      <c r="M585">
        <v>41.9</v>
      </c>
      <c r="N585">
        <v>41.2</v>
      </c>
      <c r="O585">
        <v>58.46</v>
      </c>
      <c r="P585">
        <v>61.34</v>
      </c>
      <c r="Q585">
        <v>59</v>
      </c>
      <c r="R585">
        <v>55.4</v>
      </c>
      <c r="S585">
        <v>35.6</v>
      </c>
      <c r="T585">
        <v>26.1</v>
      </c>
      <c r="U585">
        <v>14.7</v>
      </c>
      <c r="W585" s="19">
        <v>583</v>
      </c>
    </row>
    <row r="586" spans="5:23" x14ac:dyDescent="0.3">
      <c r="E586" t="s">
        <v>32</v>
      </c>
      <c r="F586" t="s">
        <v>828</v>
      </c>
      <c r="G586" t="s">
        <v>901</v>
      </c>
      <c r="H586" t="s">
        <v>131</v>
      </c>
      <c r="I586" t="s">
        <v>2148</v>
      </c>
      <c r="J586">
        <v>11.8</v>
      </c>
      <c r="K586">
        <v>23</v>
      </c>
      <c r="L586">
        <v>33.1</v>
      </c>
      <c r="M586">
        <v>45.68</v>
      </c>
      <c r="N586">
        <v>57.6</v>
      </c>
      <c r="O586">
        <v>70.7</v>
      </c>
      <c r="P586">
        <v>73.760000000000005</v>
      </c>
      <c r="Q586">
        <v>70.88</v>
      </c>
      <c r="R586">
        <v>64.900000000000006</v>
      </c>
      <c r="S586">
        <v>48.2</v>
      </c>
      <c r="T586">
        <v>31.1</v>
      </c>
      <c r="U586">
        <v>9.9</v>
      </c>
      <c r="W586" s="24">
        <v>584</v>
      </c>
    </row>
    <row r="587" spans="5:23" x14ac:dyDescent="0.3">
      <c r="E587" t="s">
        <v>32</v>
      </c>
      <c r="F587" t="s">
        <v>828</v>
      </c>
      <c r="G587" t="s">
        <v>902</v>
      </c>
      <c r="H587" t="s">
        <v>903</v>
      </c>
      <c r="I587" t="s">
        <v>2149</v>
      </c>
      <c r="J587">
        <v>7.3</v>
      </c>
      <c r="K587">
        <v>13.1</v>
      </c>
      <c r="L587">
        <v>30.6</v>
      </c>
      <c r="M587">
        <v>41.54</v>
      </c>
      <c r="N587">
        <v>59</v>
      </c>
      <c r="O587">
        <v>67.099999999999994</v>
      </c>
      <c r="P587">
        <v>69.44</v>
      </c>
      <c r="Q587">
        <v>68.180000000000007</v>
      </c>
      <c r="R587">
        <v>58.6</v>
      </c>
      <c r="S587">
        <v>46.22</v>
      </c>
      <c r="T587">
        <v>28.9</v>
      </c>
      <c r="U587">
        <v>10.4</v>
      </c>
      <c r="W587" s="19">
        <v>585</v>
      </c>
    </row>
    <row r="588" spans="5:23" x14ac:dyDescent="0.3">
      <c r="E588" t="s">
        <v>32</v>
      </c>
      <c r="F588" t="s">
        <v>828</v>
      </c>
      <c r="G588" t="s">
        <v>901</v>
      </c>
      <c r="H588" t="s">
        <v>131</v>
      </c>
      <c r="I588" t="s">
        <v>2150</v>
      </c>
      <c r="J588">
        <v>3.9</v>
      </c>
      <c r="K588">
        <v>22.64</v>
      </c>
      <c r="L588">
        <v>33.4</v>
      </c>
      <c r="M588">
        <v>44.6</v>
      </c>
      <c r="N588">
        <v>56.3</v>
      </c>
      <c r="O588">
        <v>69.8</v>
      </c>
      <c r="P588">
        <v>69.44</v>
      </c>
      <c r="Q588">
        <v>72.86</v>
      </c>
      <c r="R588">
        <v>62.8</v>
      </c>
      <c r="S588">
        <v>48.2</v>
      </c>
      <c r="T588">
        <v>37.4</v>
      </c>
      <c r="U588">
        <v>15.6</v>
      </c>
      <c r="W588" s="24">
        <v>586</v>
      </c>
    </row>
    <row r="589" spans="5:23" x14ac:dyDescent="0.3">
      <c r="E589" t="s">
        <v>32</v>
      </c>
      <c r="F589" t="s">
        <v>828</v>
      </c>
      <c r="G589" t="s">
        <v>904</v>
      </c>
      <c r="H589" t="s">
        <v>905</v>
      </c>
      <c r="I589" t="s">
        <v>2151</v>
      </c>
      <c r="J589">
        <v>8.6</v>
      </c>
      <c r="K589">
        <v>22.1</v>
      </c>
      <c r="L589">
        <v>17.399999999999999</v>
      </c>
      <c r="M589">
        <v>49.46</v>
      </c>
      <c r="N589">
        <v>49.1</v>
      </c>
      <c r="O589">
        <v>63.14</v>
      </c>
      <c r="P589">
        <v>70.52</v>
      </c>
      <c r="Q589">
        <v>65.12</v>
      </c>
      <c r="R589">
        <v>59</v>
      </c>
      <c r="S589">
        <v>34.340000000000003</v>
      </c>
      <c r="T589">
        <v>37.200000000000003</v>
      </c>
      <c r="U589">
        <v>12.7</v>
      </c>
      <c r="W589" s="19">
        <v>587</v>
      </c>
    </row>
    <row r="590" spans="5:23" x14ac:dyDescent="0.3">
      <c r="E590" t="s">
        <v>32</v>
      </c>
      <c r="F590" t="s">
        <v>828</v>
      </c>
      <c r="G590" t="s">
        <v>386</v>
      </c>
      <c r="I590" t="s">
        <v>2152</v>
      </c>
      <c r="J590">
        <v>12.4</v>
      </c>
      <c r="K590">
        <v>11.3</v>
      </c>
      <c r="L590">
        <v>33.6</v>
      </c>
      <c r="M590">
        <v>42.44</v>
      </c>
      <c r="N590">
        <v>52.2</v>
      </c>
      <c r="O590">
        <v>61.88</v>
      </c>
      <c r="P590">
        <v>64.22</v>
      </c>
      <c r="Q590">
        <v>64.760000000000005</v>
      </c>
      <c r="R590">
        <v>53.8</v>
      </c>
      <c r="S590">
        <v>37.22</v>
      </c>
      <c r="T590">
        <v>29.5</v>
      </c>
      <c r="U590">
        <v>19.600000000000001</v>
      </c>
      <c r="W590" s="24">
        <v>588</v>
      </c>
    </row>
    <row r="591" spans="5:23" x14ac:dyDescent="0.3">
      <c r="E591" t="s">
        <v>32</v>
      </c>
      <c r="F591" t="s">
        <v>828</v>
      </c>
      <c r="G591" t="s">
        <v>906</v>
      </c>
      <c r="H591" t="s">
        <v>907</v>
      </c>
      <c r="I591" t="s">
        <v>2153</v>
      </c>
      <c r="J591">
        <v>13.3</v>
      </c>
      <c r="K591">
        <v>14</v>
      </c>
      <c r="L591">
        <v>27.7</v>
      </c>
      <c r="M591">
        <v>50</v>
      </c>
      <c r="N591">
        <v>56.1</v>
      </c>
      <c r="O591">
        <v>63.86</v>
      </c>
      <c r="P591">
        <v>70.88</v>
      </c>
      <c r="Q591">
        <v>68.540000000000006</v>
      </c>
      <c r="R591">
        <v>63.5</v>
      </c>
      <c r="S591">
        <v>43.7</v>
      </c>
      <c r="T591">
        <v>21.4</v>
      </c>
      <c r="U591">
        <v>19.8</v>
      </c>
      <c r="W591" s="19">
        <v>589</v>
      </c>
    </row>
    <row r="592" spans="5:23" x14ac:dyDescent="0.3">
      <c r="E592" t="s">
        <v>32</v>
      </c>
      <c r="F592" t="s">
        <v>828</v>
      </c>
      <c r="G592" t="s">
        <v>908</v>
      </c>
      <c r="H592" t="s">
        <v>909</v>
      </c>
      <c r="I592" t="s">
        <v>909</v>
      </c>
      <c r="J592">
        <v>10.9</v>
      </c>
      <c r="K592">
        <v>25.52</v>
      </c>
      <c r="L592">
        <v>36.5</v>
      </c>
      <c r="M592">
        <v>50.9</v>
      </c>
      <c r="N592">
        <v>55.6</v>
      </c>
      <c r="O592">
        <v>67.819999999999993</v>
      </c>
      <c r="P592">
        <v>71.599999999999994</v>
      </c>
      <c r="Q592">
        <v>70.88</v>
      </c>
      <c r="R592">
        <v>61</v>
      </c>
      <c r="S592">
        <v>39.74</v>
      </c>
      <c r="T592">
        <v>39</v>
      </c>
      <c r="U592">
        <v>21.2</v>
      </c>
      <c r="W592" s="24">
        <v>590</v>
      </c>
    </row>
    <row r="593" spans="5:23" x14ac:dyDescent="0.3">
      <c r="E593" t="s">
        <v>32</v>
      </c>
      <c r="F593" t="s">
        <v>828</v>
      </c>
      <c r="G593" t="s">
        <v>910</v>
      </c>
      <c r="H593" t="s">
        <v>911</v>
      </c>
      <c r="I593" t="s">
        <v>2154</v>
      </c>
      <c r="J593">
        <v>17.8</v>
      </c>
      <c r="K593">
        <v>18.32</v>
      </c>
      <c r="L593">
        <v>36.1</v>
      </c>
      <c r="M593">
        <v>51.08</v>
      </c>
      <c r="N593">
        <v>56.3</v>
      </c>
      <c r="O593">
        <v>68.900000000000006</v>
      </c>
      <c r="P593">
        <v>69.8</v>
      </c>
      <c r="Q593">
        <v>70.52</v>
      </c>
      <c r="R593">
        <v>65.3</v>
      </c>
      <c r="S593">
        <v>46.4</v>
      </c>
      <c r="T593">
        <v>37.6</v>
      </c>
      <c r="U593">
        <v>9.6999999999999993</v>
      </c>
      <c r="W593" s="19">
        <v>591</v>
      </c>
    </row>
    <row r="594" spans="5:23" x14ac:dyDescent="0.3">
      <c r="E594" t="s">
        <v>32</v>
      </c>
      <c r="F594" t="s">
        <v>828</v>
      </c>
      <c r="G594" t="s">
        <v>912</v>
      </c>
      <c r="H594" t="s">
        <v>913</v>
      </c>
      <c r="I594" t="s">
        <v>2155</v>
      </c>
      <c r="J594">
        <v>13.8</v>
      </c>
      <c r="K594">
        <v>27.14</v>
      </c>
      <c r="L594">
        <v>25.7</v>
      </c>
      <c r="M594">
        <v>44.96</v>
      </c>
      <c r="N594">
        <v>58.3</v>
      </c>
      <c r="O594">
        <v>67.28</v>
      </c>
      <c r="P594">
        <v>72.680000000000007</v>
      </c>
      <c r="Q594">
        <v>70.34</v>
      </c>
      <c r="R594">
        <v>64.8</v>
      </c>
      <c r="S594">
        <v>45.86</v>
      </c>
      <c r="T594">
        <v>31.5</v>
      </c>
      <c r="U594">
        <v>21.4</v>
      </c>
      <c r="W594" s="24">
        <v>592</v>
      </c>
    </row>
    <row r="595" spans="5:23" x14ac:dyDescent="0.3">
      <c r="E595" t="s">
        <v>32</v>
      </c>
      <c r="F595" t="s">
        <v>914</v>
      </c>
      <c r="G595" t="s">
        <v>915</v>
      </c>
      <c r="H595" t="s">
        <v>916</v>
      </c>
      <c r="I595" t="s">
        <v>2156</v>
      </c>
      <c r="J595">
        <v>31.5</v>
      </c>
      <c r="K595">
        <v>38.659999999999997</v>
      </c>
      <c r="L595">
        <v>48.9</v>
      </c>
      <c r="M595">
        <v>52.34</v>
      </c>
      <c r="N595">
        <v>62.4</v>
      </c>
      <c r="O595">
        <v>75.02</v>
      </c>
      <c r="P595">
        <v>76.459999999999994</v>
      </c>
      <c r="Q595">
        <v>77.180000000000007</v>
      </c>
      <c r="R595">
        <v>67.099999999999994</v>
      </c>
      <c r="S595">
        <v>58.1</v>
      </c>
      <c r="T595">
        <v>50.7</v>
      </c>
      <c r="U595">
        <v>36.299999999999997</v>
      </c>
      <c r="W595" s="19">
        <v>593</v>
      </c>
    </row>
    <row r="596" spans="5:23" x14ac:dyDescent="0.3">
      <c r="E596" t="s">
        <v>32</v>
      </c>
      <c r="F596" t="s">
        <v>914</v>
      </c>
      <c r="G596" t="s">
        <v>177</v>
      </c>
      <c r="H596" t="s">
        <v>917</v>
      </c>
      <c r="I596" t="s">
        <v>2157</v>
      </c>
      <c r="J596">
        <v>27.3</v>
      </c>
      <c r="K596">
        <v>27.86</v>
      </c>
      <c r="L596">
        <v>46</v>
      </c>
      <c r="M596">
        <v>55.76</v>
      </c>
      <c r="N596">
        <v>64.8</v>
      </c>
      <c r="O596">
        <v>72.14</v>
      </c>
      <c r="P596">
        <v>78.08</v>
      </c>
      <c r="Q596">
        <v>74.66</v>
      </c>
      <c r="R596">
        <v>69.099999999999994</v>
      </c>
      <c r="S596">
        <v>55.04</v>
      </c>
      <c r="T596">
        <v>41.2</v>
      </c>
      <c r="U596">
        <v>31.1</v>
      </c>
      <c r="W596" s="24">
        <v>594</v>
      </c>
    </row>
    <row r="597" spans="5:23" x14ac:dyDescent="0.3">
      <c r="E597" t="s">
        <v>32</v>
      </c>
      <c r="F597" t="s">
        <v>914</v>
      </c>
      <c r="G597" t="s">
        <v>918</v>
      </c>
      <c r="H597" t="s">
        <v>919</v>
      </c>
      <c r="I597" t="s">
        <v>919</v>
      </c>
      <c r="J597">
        <v>36.5</v>
      </c>
      <c r="K597">
        <v>37.76</v>
      </c>
      <c r="L597">
        <v>48.4</v>
      </c>
      <c r="M597">
        <v>56.48</v>
      </c>
      <c r="N597">
        <v>63.5</v>
      </c>
      <c r="O597">
        <v>70.52</v>
      </c>
      <c r="P597">
        <v>76.099999999999994</v>
      </c>
      <c r="Q597">
        <v>78.98</v>
      </c>
      <c r="R597">
        <v>63.5</v>
      </c>
      <c r="S597">
        <v>57.74</v>
      </c>
      <c r="T597">
        <v>42.8</v>
      </c>
      <c r="U597">
        <v>36.299999999999997</v>
      </c>
      <c r="W597" s="19">
        <v>595</v>
      </c>
    </row>
    <row r="598" spans="5:23" x14ac:dyDescent="0.3">
      <c r="E598" t="s">
        <v>32</v>
      </c>
      <c r="F598" t="s">
        <v>914</v>
      </c>
      <c r="G598" t="s">
        <v>920</v>
      </c>
      <c r="H598" t="s">
        <v>921</v>
      </c>
      <c r="I598" t="s">
        <v>2158</v>
      </c>
      <c r="J598">
        <v>33.4</v>
      </c>
      <c r="K598">
        <v>38.479999999999997</v>
      </c>
      <c r="L598">
        <v>45.7</v>
      </c>
      <c r="M598">
        <v>57.74</v>
      </c>
      <c r="N598">
        <v>62.2</v>
      </c>
      <c r="O598">
        <v>75.92</v>
      </c>
      <c r="P598">
        <v>78.8</v>
      </c>
      <c r="Q598">
        <v>76.819999999999993</v>
      </c>
      <c r="R598">
        <v>71.400000000000006</v>
      </c>
      <c r="S598">
        <v>57.02</v>
      </c>
      <c r="T598">
        <v>49.1</v>
      </c>
      <c r="U598">
        <v>33.299999999999997</v>
      </c>
      <c r="W598" s="24">
        <v>596</v>
      </c>
    </row>
    <row r="599" spans="5:23" x14ac:dyDescent="0.3">
      <c r="E599" t="s">
        <v>32</v>
      </c>
      <c r="F599" t="s">
        <v>914</v>
      </c>
      <c r="G599" t="s">
        <v>546</v>
      </c>
      <c r="H599" t="s">
        <v>922</v>
      </c>
      <c r="I599" t="s">
        <v>2159</v>
      </c>
      <c r="J599">
        <v>32.4</v>
      </c>
      <c r="K599">
        <v>38.479999999999997</v>
      </c>
      <c r="L599">
        <v>52</v>
      </c>
      <c r="M599">
        <v>59</v>
      </c>
      <c r="N599">
        <v>69.099999999999994</v>
      </c>
      <c r="O599">
        <v>74.66</v>
      </c>
      <c r="P599">
        <v>79.34</v>
      </c>
      <c r="Q599">
        <v>84.2</v>
      </c>
      <c r="R599">
        <v>76.5</v>
      </c>
      <c r="S599">
        <v>59.54</v>
      </c>
      <c r="T599">
        <v>54.1</v>
      </c>
      <c r="U599">
        <v>41.2</v>
      </c>
      <c r="W599" s="19">
        <v>597</v>
      </c>
    </row>
    <row r="600" spans="5:23" x14ac:dyDescent="0.3">
      <c r="E600" t="s">
        <v>32</v>
      </c>
      <c r="F600" t="s">
        <v>914</v>
      </c>
      <c r="G600" t="s">
        <v>189</v>
      </c>
      <c r="H600" t="s">
        <v>923</v>
      </c>
      <c r="I600" t="s">
        <v>2160</v>
      </c>
      <c r="J600">
        <v>32</v>
      </c>
      <c r="K600">
        <v>37.76</v>
      </c>
      <c r="L600">
        <v>46.2</v>
      </c>
      <c r="M600">
        <v>56.12</v>
      </c>
      <c r="N600">
        <v>63.9</v>
      </c>
      <c r="O600">
        <v>74.66</v>
      </c>
      <c r="P600">
        <v>80.06</v>
      </c>
      <c r="Q600">
        <v>76.64</v>
      </c>
      <c r="R600">
        <v>72.7</v>
      </c>
      <c r="S600">
        <v>55.94</v>
      </c>
      <c r="T600">
        <v>48.4</v>
      </c>
      <c r="U600">
        <v>32.700000000000003</v>
      </c>
      <c r="W600" s="24">
        <v>598</v>
      </c>
    </row>
    <row r="601" spans="5:23" x14ac:dyDescent="0.3">
      <c r="E601" t="s">
        <v>32</v>
      </c>
      <c r="F601" t="s">
        <v>914</v>
      </c>
      <c r="G601" t="s">
        <v>612</v>
      </c>
      <c r="H601" t="s">
        <v>924</v>
      </c>
      <c r="I601" t="s">
        <v>2161</v>
      </c>
      <c r="J601">
        <v>29.8</v>
      </c>
      <c r="K601">
        <v>41.9</v>
      </c>
      <c r="L601">
        <v>49.3</v>
      </c>
      <c r="M601">
        <v>56.84</v>
      </c>
      <c r="N601">
        <v>69.599999999999994</v>
      </c>
      <c r="O601">
        <v>76.099999999999994</v>
      </c>
      <c r="P601">
        <v>80.599999999999994</v>
      </c>
      <c r="Q601">
        <v>83.12</v>
      </c>
      <c r="R601">
        <v>75.599999999999994</v>
      </c>
      <c r="S601">
        <v>57.56</v>
      </c>
      <c r="T601">
        <v>42.6</v>
      </c>
      <c r="U601">
        <v>37.799999999999997</v>
      </c>
      <c r="W601" s="19">
        <v>599</v>
      </c>
    </row>
    <row r="602" spans="5:23" x14ac:dyDescent="0.3">
      <c r="E602" t="s">
        <v>32</v>
      </c>
      <c r="F602" t="s">
        <v>914</v>
      </c>
      <c r="G602" t="s">
        <v>612</v>
      </c>
      <c r="H602" t="s">
        <v>924</v>
      </c>
      <c r="I602" t="s">
        <v>2162</v>
      </c>
      <c r="J602">
        <v>26.8</v>
      </c>
      <c r="K602">
        <v>30.2</v>
      </c>
      <c r="L602">
        <v>42.3</v>
      </c>
      <c r="M602">
        <v>54.68</v>
      </c>
      <c r="N602">
        <v>65.5</v>
      </c>
      <c r="O602">
        <v>75.38</v>
      </c>
      <c r="P602">
        <v>76.819999999999993</v>
      </c>
      <c r="Q602">
        <v>75.56</v>
      </c>
      <c r="R602">
        <v>69.599999999999994</v>
      </c>
      <c r="S602">
        <v>55.76</v>
      </c>
      <c r="T602">
        <v>40.799999999999997</v>
      </c>
      <c r="U602">
        <v>29.7</v>
      </c>
      <c r="W602" s="24">
        <v>600</v>
      </c>
    </row>
    <row r="603" spans="5:23" x14ac:dyDescent="0.3">
      <c r="E603" t="s">
        <v>32</v>
      </c>
      <c r="F603" t="s">
        <v>914</v>
      </c>
      <c r="G603" t="s">
        <v>925</v>
      </c>
      <c r="H603" t="s">
        <v>926</v>
      </c>
      <c r="I603" t="s">
        <v>2163</v>
      </c>
      <c r="J603">
        <v>22.6</v>
      </c>
      <c r="K603">
        <v>31.1</v>
      </c>
      <c r="L603">
        <v>37.6</v>
      </c>
      <c r="M603">
        <v>51.8</v>
      </c>
      <c r="N603">
        <v>68</v>
      </c>
      <c r="O603">
        <v>70.34</v>
      </c>
      <c r="P603">
        <v>76.819999999999993</v>
      </c>
      <c r="Q603">
        <v>73.400000000000006</v>
      </c>
      <c r="R603">
        <v>63.1</v>
      </c>
      <c r="S603">
        <v>54.14</v>
      </c>
      <c r="T603">
        <v>37.9</v>
      </c>
      <c r="U603">
        <v>16.7</v>
      </c>
      <c r="W603" s="19">
        <v>601</v>
      </c>
    </row>
    <row r="604" spans="5:23" x14ac:dyDescent="0.3">
      <c r="E604" t="s">
        <v>32</v>
      </c>
      <c r="F604" t="s">
        <v>914</v>
      </c>
      <c r="G604" t="s">
        <v>927</v>
      </c>
      <c r="H604" t="s">
        <v>928</v>
      </c>
      <c r="I604" t="s">
        <v>2164</v>
      </c>
      <c r="J604">
        <v>34.9</v>
      </c>
      <c r="K604">
        <v>35.42</v>
      </c>
      <c r="L604">
        <v>50.2</v>
      </c>
      <c r="M604">
        <v>60.8</v>
      </c>
      <c r="N604">
        <v>67.099999999999994</v>
      </c>
      <c r="O604">
        <v>74.84</v>
      </c>
      <c r="P604">
        <v>80.959999999999994</v>
      </c>
      <c r="Q604">
        <v>78.260000000000005</v>
      </c>
      <c r="R604">
        <v>69.099999999999994</v>
      </c>
      <c r="S604">
        <v>62.6</v>
      </c>
      <c r="T604">
        <v>45.1</v>
      </c>
      <c r="U604">
        <v>35.6</v>
      </c>
      <c r="W604" s="24">
        <v>602</v>
      </c>
    </row>
    <row r="605" spans="5:23" x14ac:dyDescent="0.3">
      <c r="E605" t="s">
        <v>32</v>
      </c>
      <c r="F605" t="s">
        <v>914</v>
      </c>
      <c r="G605" t="s">
        <v>929</v>
      </c>
      <c r="H605" t="s">
        <v>615</v>
      </c>
      <c r="I605" t="s">
        <v>2165</v>
      </c>
      <c r="J605">
        <v>33.1</v>
      </c>
      <c r="K605">
        <v>31.82</v>
      </c>
      <c r="L605">
        <v>48.4</v>
      </c>
      <c r="M605">
        <v>57.2</v>
      </c>
      <c r="N605">
        <v>62.4</v>
      </c>
      <c r="O605">
        <v>74.12</v>
      </c>
      <c r="P605">
        <v>78.08</v>
      </c>
      <c r="Q605">
        <v>76.28</v>
      </c>
      <c r="R605">
        <v>67.3</v>
      </c>
      <c r="S605">
        <v>57.56</v>
      </c>
      <c r="T605">
        <v>43.5</v>
      </c>
      <c r="U605">
        <v>37.4</v>
      </c>
      <c r="W605" s="19">
        <v>603</v>
      </c>
    </row>
    <row r="606" spans="5:23" x14ac:dyDescent="0.3">
      <c r="E606" t="s">
        <v>32</v>
      </c>
      <c r="F606" t="s">
        <v>914</v>
      </c>
      <c r="G606" t="s">
        <v>531</v>
      </c>
      <c r="H606" t="s">
        <v>930</v>
      </c>
      <c r="I606" t="s">
        <v>2166</v>
      </c>
      <c r="J606">
        <v>27</v>
      </c>
      <c r="K606">
        <v>34.880000000000003</v>
      </c>
      <c r="L606">
        <v>37.200000000000003</v>
      </c>
      <c r="M606">
        <v>53.42</v>
      </c>
      <c r="N606">
        <v>64.2</v>
      </c>
      <c r="O606">
        <v>75.02</v>
      </c>
      <c r="P606">
        <v>77.72</v>
      </c>
      <c r="Q606">
        <v>79.16</v>
      </c>
      <c r="R606">
        <v>63.9</v>
      </c>
      <c r="S606">
        <v>54.5</v>
      </c>
      <c r="T606">
        <v>40.5</v>
      </c>
      <c r="U606">
        <v>34.200000000000003</v>
      </c>
      <c r="W606" s="24">
        <v>604</v>
      </c>
    </row>
    <row r="607" spans="5:23" x14ac:dyDescent="0.3">
      <c r="E607" t="s">
        <v>32</v>
      </c>
      <c r="F607" t="s">
        <v>914</v>
      </c>
      <c r="G607" t="s">
        <v>931</v>
      </c>
      <c r="H607" t="s">
        <v>595</v>
      </c>
      <c r="I607" t="s">
        <v>2167</v>
      </c>
      <c r="J607">
        <v>29.1</v>
      </c>
      <c r="K607">
        <v>34.880000000000003</v>
      </c>
      <c r="L607">
        <v>49.6</v>
      </c>
      <c r="M607">
        <v>57.56</v>
      </c>
      <c r="N607">
        <v>64.2</v>
      </c>
      <c r="O607">
        <v>76.819999999999993</v>
      </c>
      <c r="P607">
        <v>80.78</v>
      </c>
      <c r="Q607">
        <v>77.540000000000006</v>
      </c>
      <c r="R607">
        <v>70.2</v>
      </c>
      <c r="S607">
        <v>55.4</v>
      </c>
      <c r="T607">
        <v>44.6</v>
      </c>
      <c r="U607">
        <v>31.5</v>
      </c>
      <c r="W607" s="19">
        <v>605</v>
      </c>
    </row>
    <row r="608" spans="5:23" x14ac:dyDescent="0.3">
      <c r="E608" t="s">
        <v>32</v>
      </c>
      <c r="F608" t="s">
        <v>914</v>
      </c>
      <c r="G608" t="s">
        <v>931</v>
      </c>
      <c r="H608" t="s">
        <v>595</v>
      </c>
      <c r="I608" t="s">
        <v>2168</v>
      </c>
      <c r="J608">
        <v>29.7</v>
      </c>
      <c r="K608">
        <v>35.6</v>
      </c>
      <c r="L608">
        <v>46.9</v>
      </c>
      <c r="M608">
        <v>60.26</v>
      </c>
      <c r="N608">
        <v>66.900000000000006</v>
      </c>
      <c r="O608">
        <v>73.22</v>
      </c>
      <c r="P608">
        <v>78.08</v>
      </c>
      <c r="Q608">
        <v>76.64</v>
      </c>
      <c r="R608">
        <v>66.900000000000006</v>
      </c>
      <c r="S608">
        <v>56.84</v>
      </c>
      <c r="T608">
        <v>50.4</v>
      </c>
      <c r="U608">
        <v>39.4</v>
      </c>
      <c r="W608" s="24">
        <v>606</v>
      </c>
    </row>
    <row r="609" spans="5:23" x14ac:dyDescent="0.3">
      <c r="E609" t="s">
        <v>32</v>
      </c>
      <c r="F609" t="s">
        <v>914</v>
      </c>
      <c r="G609" t="s">
        <v>932</v>
      </c>
      <c r="H609" t="s">
        <v>933</v>
      </c>
      <c r="I609" t="s">
        <v>2169</v>
      </c>
      <c r="J609">
        <v>27.9</v>
      </c>
      <c r="K609">
        <v>40.1</v>
      </c>
      <c r="L609">
        <v>47.3</v>
      </c>
      <c r="M609">
        <v>56.66</v>
      </c>
      <c r="N609">
        <v>61.3</v>
      </c>
      <c r="O609">
        <v>71.599999999999994</v>
      </c>
      <c r="P609">
        <v>75.92</v>
      </c>
      <c r="Q609">
        <v>69.98</v>
      </c>
      <c r="R609">
        <v>64.900000000000006</v>
      </c>
      <c r="S609">
        <v>55.58</v>
      </c>
      <c r="T609">
        <v>48.4</v>
      </c>
      <c r="U609">
        <v>31.8</v>
      </c>
      <c r="W609" s="19">
        <v>607</v>
      </c>
    </row>
    <row r="610" spans="5:23" x14ac:dyDescent="0.3">
      <c r="E610" t="s">
        <v>32</v>
      </c>
      <c r="F610" t="s">
        <v>914</v>
      </c>
      <c r="G610" t="s">
        <v>671</v>
      </c>
      <c r="H610" t="s">
        <v>934</v>
      </c>
      <c r="I610" t="s">
        <v>2170</v>
      </c>
      <c r="J610">
        <v>34.299999999999997</v>
      </c>
      <c r="K610">
        <v>37.04</v>
      </c>
      <c r="L610">
        <v>40.1</v>
      </c>
      <c r="M610">
        <v>53.96</v>
      </c>
      <c r="N610">
        <v>65.8</v>
      </c>
      <c r="O610">
        <v>75.2</v>
      </c>
      <c r="P610">
        <v>77.900000000000006</v>
      </c>
      <c r="Q610">
        <v>75.02</v>
      </c>
      <c r="R610">
        <v>66</v>
      </c>
      <c r="S610">
        <v>58.82</v>
      </c>
      <c r="T610">
        <v>38.700000000000003</v>
      </c>
      <c r="U610">
        <v>40.299999999999997</v>
      </c>
      <c r="W610" s="24">
        <v>608</v>
      </c>
    </row>
    <row r="611" spans="5:23" x14ac:dyDescent="0.3">
      <c r="E611" t="s">
        <v>32</v>
      </c>
      <c r="F611" t="s">
        <v>935</v>
      </c>
      <c r="G611" t="s">
        <v>480</v>
      </c>
      <c r="H611" t="s">
        <v>472</v>
      </c>
      <c r="I611" t="s">
        <v>2171</v>
      </c>
      <c r="J611">
        <v>39.9</v>
      </c>
      <c r="K611">
        <v>48.38</v>
      </c>
      <c r="L611">
        <v>50.7</v>
      </c>
      <c r="M611">
        <v>61.34</v>
      </c>
      <c r="N611">
        <v>68.7</v>
      </c>
      <c r="O611">
        <v>78.44</v>
      </c>
      <c r="P611">
        <v>81.86</v>
      </c>
      <c r="Q611">
        <v>79.88</v>
      </c>
      <c r="R611">
        <v>74.5</v>
      </c>
      <c r="S611">
        <v>62.42</v>
      </c>
      <c r="T611">
        <v>48.7</v>
      </c>
      <c r="U611">
        <v>37</v>
      </c>
      <c r="W611" s="19">
        <v>609</v>
      </c>
    </row>
    <row r="612" spans="5:23" x14ac:dyDescent="0.3">
      <c r="E612" t="s">
        <v>32</v>
      </c>
      <c r="F612" t="s">
        <v>935</v>
      </c>
      <c r="G612" t="s">
        <v>936</v>
      </c>
      <c r="H612" t="s">
        <v>937</v>
      </c>
      <c r="I612" t="s">
        <v>2172</v>
      </c>
      <c r="J612">
        <v>38.700000000000003</v>
      </c>
      <c r="K612">
        <v>47.3</v>
      </c>
      <c r="L612">
        <v>50</v>
      </c>
      <c r="M612">
        <v>60.26</v>
      </c>
      <c r="N612">
        <v>72</v>
      </c>
      <c r="O612">
        <v>77.36</v>
      </c>
      <c r="P612">
        <v>80.06</v>
      </c>
      <c r="Q612">
        <v>76.819999999999993</v>
      </c>
      <c r="R612">
        <v>74.8</v>
      </c>
      <c r="S612">
        <v>60.08</v>
      </c>
      <c r="T612">
        <v>47.5</v>
      </c>
      <c r="U612">
        <v>43.9</v>
      </c>
      <c r="W612" s="24">
        <v>610</v>
      </c>
    </row>
    <row r="613" spans="5:23" x14ac:dyDescent="0.3">
      <c r="E613" t="s">
        <v>32</v>
      </c>
      <c r="F613" t="s">
        <v>935</v>
      </c>
      <c r="G613" t="s">
        <v>171</v>
      </c>
      <c r="I613" t="s">
        <v>2173</v>
      </c>
      <c r="J613">
        <v>46.6</v>
      </c>
      <c r="K613">
        <v>52.88</v>
      </c>
      <c r="L613">
        <v>56.5</v>
      </c>
      <c r="M613">
        <v>65.3</v>
      </c>
      <c r="N613">
        <v>74.3</v>
      </c>
      <c r="O613">
        <v>78.98</v>
      </c>
      <c r="P613">
        <v>83.12</v>
      </c>
      <c r="Q613">
        <v>82.22</v>
      </c>
      <c r="R613">
        <v>75</v>
      </c>
      <c r="S613">
        <v>65.12</v>
      </c>
      <c r="T613">
        <v>50.2</v>
      </c>
      <c r="U613">
        <v>47.5</v>
      </c>
      <c r="W613" s="19">
        <v>611</v>
      </c>
    </row>
    <row r="614" spans="5:23" x14ac:dyDescent="0.3">
      <c r="E614" t="s">
        <v>32</v>
      </c>
      <c r="F614" t="s">
        <v>935</v>
      </c>
      <c r="G614" t="s">
        <v>938</v>
      </c>
      <c r="H614" t="s">
        <v>939</v>
      </c>
      <c r="I614" t="s">
        <v>2174</v>
      </c>
      <c r="J614">
        <v>45.7</v>
      </c>
      <c r="K614">
        <v>51.98</v>
      </c>
      <c r="L614">
        <v>51.6</v>
      </c>
      <c r="M614">
        <v>65.48</v>
      </c>
      <c r="N614">
        <v>69.8</v>
      </c>
      <c r="O614">
        <v>77.900000000000006</v>
      </c>
      <c r="P614">
        <v>80.06</v>
      </c>
      <c r="Q614">
        <v>81.14</v>
      </c>
      <c r="R614">
        <v>73.900000000000006</v>
      </c>
      <c r="S614">
        <v>62.6</v>
      </c>
      <c r="T614">
        <v>57.9</v>
      </c>
      <c r="U614">
        <v>44.6</v>
      </c>
      <c r="W614" s="24">
        <v>612</v>
      </c>
    </row>
    <row r="615" spans="5:23" x14ac:dyDescent="0.3">
      <c r="E615" t="s">
        <v>32</v>
      </c>
      <c r="F615" t="s">
        <v>935</v>
      </c>
      <c r="G615" t="s">
        <v>940</v>
      </c>
      <c r="H615" t="s">
        <v>941</v>
      </c>
      <c r="I615" t="s">
        <v>2175</v>
      </c>
      <c r="J615">
        <v>55.4</v>
      </c>
      <c r="K615">
        <v>56.3</v>
      </c>
      <c r="L615">
        <v>58.8</v>
      </c>
      <c r="M615">
        <v>65.12</v>
      </c>
      <c r="N615">
        <v>75</v>
      </c>
      <c r="O615">
        <v>80.239999999999995</v>
      </c>
      <c r="P615">
        <v>80.599999999999994</v>
      </c>
      <c r="Q615">
        <v>81.86</v>
      </c>
      <c r="R615">
        <v>79</v>
      </c>
      <c r="S615">
        <v>69.08</v>
      </c>
      <c r="T615">
        <v>55.4</v>
      </c>
      <c r="U615">
        <v>52</v>
      </c>
      <c r="W615" s="19">
        <v>613</v>
      </c>
    </row>
    <row r="616" spans="5:23" x14ac:dyDescent="0.3">
      <c r="E616" t="s">
        <v>32</v>
      </c>
      <c r="F616" t="s">
        <v>935</v>
      </c>
      <c r="G616" t="s">
        <v>942</v>
      </c>
      <c r="H616" t="s">
        <v>943</v>
      </c>
      <c r="I616" t="s">
        <v>2176</v>
      </c>
      <c r="J616">
        <v>43.7</v>
      </c>
      <c r="K616">
        <v>47.66</v>
      </c>
      <c r="L616">
        <v>61</v>
      </c>
      <c r="M616">
        <v>65.66</v>
      </c>
      <c r="N616">
        <v>74.7</v>
      </c>
      <c r="O616">
        <v>76.819999999999993</v>
      </c>
      <c r="P616">
        <v>78.44</v>
      </c>
      <c r="Q616">
        <v>76.459999999999994</v>
      </c>
      <c r="R616">
        <v>74.8</v>
      </c>
      <c r="S616">
        <v>59.9</v>
      </c>
      <c r="T616">
        <v>55.8</v>
      </c>
      <c r="U616">
        <v>47.3</v>
      </c>
      <c r="W616" s="24">
        <v>614</v>
      </c>
    </row>
    <row r="617" spans="5:23" x14ac:dyDescent="0.3">
      <c r="E617" t="s">
        <v>32</v>
      </c>
      <c r="F617" t="s">
        <v>935</v>
      </c>
      <c r="G617" t="s">
        <v>944</v>
      </c>
      <c r="H617" t="s">
        <v>691</v>
      </c>
      <c r="I617" t="s">
        <v>2177</v>
      </c>
      <c r="J617">
        <v>43.9</v>
      </c>
      <c r="K617">
        <v>48.56</v>
      </c>
      <c r="L617">
        <v>59</v>
      </c>
      <c r="M617">
        <v>64.760000000000005</v>
      </c>
      <c r="N617">
        <v>69.8</v>
      </c>
      <c r="O617">
        <v>78.98</v>
      </c>
      <c r="P617">
        <v>81.14</v>
      </c>
      <c r="Q617">
        <v>81.14</v>
      </c>
      <c r="R617">
        <v>74.099999999999994</v>
      </c>
      <c r="S617">
        <v>62.78</v>
      </c>
      <c r="T617">
        <v>56.7</v>
      </c>
      <c r="U617">
        <v>45.3</v>
      </c>
      <c r="W617" s="19">
        <v>615</v>
      </c>
    </row>
    <row r="618" spans="5:23" x14ac:dyDescent="0.3">
      <c r="E618" t="s">
        <v>32</v>
      </c>
      <c r="F618" t="s">
        <v>935</v>
      </c>
      <c r="G618" t="s">
        <v>940</v>
      </c>
      <c r="H618" t="s">
        <v>945</v>
      </c>
      <c r="I618" t="s">
        <v>2178</v>
      </c>
      <c r="J618">
        <v>48</v>
      </c>
      <c r="K618">
        <v>54.86</v>
      </c>
      <c r="L618">
        <v>57.6</v>
      </c>
      <c r="M618">
        <v>66.02</v>
      </c>
      <c r="N618">
        <v>75.599999999999994</v>
      </c>
      <c r="O618">
        <v>79.88</v>
      </c>
      <c r="P618">
        <v>82.04</v>
      </c>
      <c r="Q618">
        <v>80.959999999999994</v>
      </c>
      <c r="R618">
        <v>77.400000000000006</v>
      </c>
      <c r="S618">
        <v>66.38</v>
      </c>
      <c r="T618">
        <v>61.9</v>
      </c>
      <c r="U618">
        <v>53.2</v>
      </c>
      <c r="W618" s="24">
        <v>616</v>
      </c>
    </row>
    <row r="619" spans="5:23" x14ac:dyDescent="0.3">
      <c r="E619" t="s">
        <v>32</v>
      </c>
      <c r="F619" t="s">
        <v>935</v>
      </c>
      <c r="G619" t="s">
        <v>161</v>
      </c>
      <c r="H619" t="s">
        <v>946</v>
      </c>
      <c r="I619" t="s">
        <v>2179</v>
      </c>
      <c r="J619">
        <v>48.4</v>
      </c>
      <c r="K619">
        <v>51.44</v>
      </c>
      <c r="L619">
        <v>57.2</v>
      </c>
      <c r="M619">
        <v>68.540000000000006</v>
      </c>
      <c r="N619">
        <v>70.7</v>
      </c>
      <c r="O619">
        <v>78.08</v>
      </c>
      <c r="P619">
        <v>79.16</v>
      </c>
      <c r="Q619">
        <v>80.42</v>
      </c>
      <c r="R619">
        <v>77.5</v>
      </c>
      <c r="S619">
        <v>65.48</v>
      </c>
      <c r="T619">
        <v>53.6</v>
      </c>
      <c r="U619">
        <v>48.7</v>
      </c>
      <c r="W619" s="19">
        <v>617</v>
      </c>
    </row>
    <row r="620" spans="5:23" x14ac:dyDescent="0.3">
      <c r="E620" t="s">
        <v>32</v>
      </c>
      <c r="F620" t="s">
        <v>935</v>
      </c>
      <c r="G620" t="s">
        <v>947</v>
      </c>
      <c r="H620" t="s">
        <v>948</v>
      </c>
      <c r="I620" t="s">
        <v>2180</v>
      </c>
      <c r="J620">
        <v>43.3</v>
      </c>
      <c r="K620">
        <v>50</v>
      </c>
      <c r="L620">
        <v>59.2</v>
      </c>
      <c r="M620">
        <v>64.22</v>
      </c>
      <c r="N620">
        <v>71.2</v>
      </c>
      <c r="O620">
        <v>77.180000000000007</v>
      </c>
      <c r="P620">
        <v>79.88</v>
      </c>
      <c r="Q620">
        <v>79.7</v>
      </c>
      <c r="R620">
        <v>73.900000000000006</v>
      </c>
      <c r="S620">
        <v>61.34</v>
      </c>
      <c r="T620">
        <v>52.7</v>
      </c>
      <c r="U620">
        <v>46.8</v>
      </c>
      <c r="W620" s="24">
        <v>618</v>
      </c>
    </row>
    <row r="621" spans="5:23" x14ac:dyDescent="0.3">
      <c r="E621" t="s">
        <v>32</v>
      </c>
      <c r="F621" t="s">
        <v>935</v>
      </c>
      <c r="G621" t="s">
        <v>947</v>
      </c>
      <c r="H621" t="s">
        <v>948</v>
      </c>
      <c r="I621" t="s">
        <v>2181</v>
      </c>
      <c r="J621">
        <v>44.2</v>
      </c>
      <c r="K621">
        <v>49.46</v>
      </c>
      <c r="L621">
        <v>57.4</v>
      </c>
      <c r="M621">
        <v>65.66</v>
      </c>
      <c r="N621">
        <v>72.3</v>
      </c>
      <c r="O621">
        <v>76.28</v>
      </c>
      <c r="P621">
        <v>80.42</v>
      </c>
      <c r="Q621">
        <v>79.34</v>
      </c>
      <c r="R621">
        <v>71.599999999999994</v>
      </c>
      <c r="S621">
        <v>65.66</v>
      </c>
      <c r="T621">
        <v>58.3</v>
      </c>
      <c r="U621">
        <v>47.5</v>
      </c>
      <c r="W621" s="19">
        <v>619</v>
      </c>
    </row>
    <row r="622" spans="5:23" x14ac:dyDescent="0.3">
      <c r="E622" t="s">
        <v>32</v>
      </c>
      <c r="F622" t="s">
        <v>935</v>
      </c>
      <c r="G622" t="s">
        <v>352</v>
      </c>
      <c r="H622" t="s">
        <v>949</v>
      </c>
      <c r="I622" t="s">
        <v>2182</v>
      </c>
      <c r="J622">
        <v>48.6</v>
      </c>
      <c r="K622">
        <v>53.78</v>
      </c>
      <c r="L622">
        <v>61.7</v>
      </c>
      <c r="M622">
        <v>67.459999999999994</v>
      </c>
      <c r="N622">
        <v>69.8</v>
      </c>
      <c r="O622">
        <v>76.459999999999994</v>
      </c>
      <c r="P622">
        <v>79.7</v>
      </c>
      <c r="Q622">
        <v>77</v>
      </c>
      <c r="R622">
        <v>74.3</v>
      </c>
      <c r="S622">
        <v>65.12</v>
      </c>
      <c r="T622">
        <v>58.3</v>
      </c>
      <c r="U622">
        <v>48.2</v>
      </c>
      <c r="W622" s="24">
        <v>620</v>
      </c>
    </row>
    <row r="623" spans="5:23" x14ac:dyDescent="0.3">
      <c r="E623" t="s">
        <v>32</v>
      </c>
      <c r="F623" t="s">
        <v>935</v>
      </c>
      <c r="G623" t="s">
        <v>144</v>
      </c>
      <c r="H623" t="s">
        <v>950</v>
      </c>
      <c r="I623" t="s">
        <v>2183</v>
      </c>
      <c r="J623">
        <v>40.5</v>
      </c>
      <c r="K623">
        <v>47.66</v>
      </c>
      <c r="L623">
        <v>57.2</v>
      </c>
      <c r="M623">
        <v>63.68</v>
      </c>
      <c r="N623">
        <v>66.900000000000006</v>
      </c>
      <c r="O623">
        <v>77.72</v>
      </c>
      <c r="P623">
        <v>80.78</v>
      </c>
      <c r="Q623">
        <v>82.4</v>
      </c>
      <c r="R623">
        <v>72.900000000000006</v>
      </c>
      <c r="S623">
        <v>59.18</v>
      </c>
      <c r="T623">
        <v>50.4</v>
      </c>
      <c r="U623">
        <v>41.5</v>
      </c>
      <c r="W623" s="19">
        <v>621</v>
      </c>
    </row>
    <row r="624" spans="5:23" x14ac:dyDescent="0.3">
      <c r="E624" t="s">
        <v>32</v>
      </c>
      <c r="F624" t="s">
        <v>951</v>
      </c>
      <c r="G624" t="s">
        <v>952</v>
      </c>
      <c r="H624" t="s">
        <v>953</v>
      </c>
      <c r="I624" t="s">
        <v>2184</v>
      </c>
      <c r="J624">
        <v>23.9</v>
      </c>
      <c r="K624">
        <v>27.86</v>
      </c>
      <c r="L624">
        <v>35.4</v>
      </c>
      <c r="M624">
        <v>46.94</v>
      </c>
      <c r="N624">
        <v>55.9</v>
      </c>
      <c r="O624">
        <v>65.48</v>
      </c>
      <c r="P624">
        <v>72.14</v>
      </c>
      <c r="Q624">
        <v>70.52</v>
      </c>
      <c r="R624">
        <v>60.8</v>
      </c>
      <c r="S624">
        <v>49.82</v>
      </c>
      <c r="T624">
        <v>36.9</v>
      </c>
      <c r="U624">
        <v>28.4</v>
      </c>
      <c r="W624" s="24">
        <v>622</v>
      </c>
    </row>
    <row r="625" spans="5:23" x14ac:dyDescent="0.3">
      <c r="E625" t="s">
        <v>32</v>
      </c>
      <c r="F625" t="s">
        <v>951</v>
      </c>
      <c r="G625" t="s">
        <v>954</v>
      </c>
      <c r="H625" t="s">
        <v>955</v>
      </c>
      <c r="I625" t="s">
        <v>2185</v>
      </c>
      <c r="J625">
        <v>20.8</v>
      </c>
      <c r="K625">
        <v>19.579999999999998</v>
      </c>
      <c r="L625">
        <v>34.200000000000003</v>
      </c>
      <c r="M625">
        <v>43.16</v>
      </c>
      <c r="N625">
        <v>50.2</v>
      </c>
      <c r="O625">
        <v>59</v>
      </c>
      <c r="P625">
        <v>68.36</v>
      </c>
      <c r="Q625">
        <v>69.8</v>
      </c>
      <c r="R625">
        <v>56.1</v>
      </c>
      <c r="S625">
        <v>41.36</v>
      </c>
      <c r="T625">
        <v>29.3</v>
      </c>
      <c r="U625">
        <v>23.9</v>
      </c>
      <c r="W625" s="19">
        <v>623</v>
      </c>
    </row>
    <row r="626" spans="5:23" x14ac:dyDescent="0.3">
      <c r="E626" t="s">
        <v>32</v>
      </c>
      <c r="F626" t="s">
        <v>951</v>
      </c>
      <c r="G626" t="s">
        <v>956</v>
      </c>
      <c r="H626" t="s">
        <v>957</v>
      </c>
      <c r="I626" t="s">
        <v>2186</v>
      </c>
      <c r="J626">
        <v>20.7</v>
      </c>
      <c r="K626">
        <v>22.1</v>
      </c>
      <c r="L626">
        <v>32.4</v>
      </c>
      <c r="M626">
        <v>40.64</v>
      </c>
      <c r="N626">
        <v>46.2</v>
      </c>
      <c r="O626">
        <v>56.66</v>
      </c>
      <c r="P626">
        <v>63.14</v>
      </c>
      <c r="Q626">
        <v>65.48</v>
      </c>
      <c r="R626">
        <v>51.3</v>
      </c>
      <c r="S626">
        <v>40.46</v>
      </c>
      <c r="T626">
        <v>26.4</v>
      </c>
      <c r="U626">
        <v>21.2</v>
      </c>
      <c r="W626" s="24">
        <v>624</v>
      </c>
    </row>
    <row r="627" spans="5:23" x14ac:dyDescent="0.3">
      <c r="E627" t="s">
        <v>32</v>
      </c>
      <c r="F627" t="s">
        <v>951</v>
      </c>
      <c r="G627" t="s">
        <v>958</v>
      </c>
      <c r="H627" t="s">
        <v>959</v>
      </c>
      <c r="I627" t="s">
        <v>2187</v>
      </c>
      <c r="J627">
        <v>23.9</v>
      </c>
      <c r="K627">
        <v>26.06</v>
      </c>
      <c r="L627">
        <v>29.7</v>
      </c>
      <c r="M627">
        <v>41.72</v>
      </c>
      <c r="N627">
        <v>50.7</v>
      </c>
      <c r="O627">
        <v>58.64</v>
      </c>
      <c r="P627">
        <v>64.22</v>
      </c>
      <c r="Q627">
        <v>62.78</v>
      </c>
      <c r="R627">
        <v>53.6</v>
      </c>
      <c r="S627">
        <v>43.52</v>
      </c>
      <c r="T627">
        <v>34.200000000000003</v>
      </c>
      <c r="U627">
        <v>28.4</v>
      </c>
      <c r="W627" s="19">
        <v>625</v>
      </c>
    </row>
    <row r="628" spans="5:23" x14ac:dyDescent="0.3">
      <c r="E628" t="s">
        <v>32</v>
      </c>
      <c r="F628" t="s">
        <v>951</v>
      </c>
      <c r="G628" t="s">
        <v>960</v>
      </c>
      <c r="H628" t="s">
        <v>961</v>
      </c>
      <c r="I628" t="s">
        <v>2188</v>
      </c>
      <c r="J628">
        <v>8.4</v>
      </c>
      <c r="K628">
        <v>22.1</v>
      </c>
      <c r="L628">
        <v>33.299999999999997</v>
      </c>
      <c r="M628">
        <v>44.78</v>
      </c>
      <c r="N628">
        <v>58.8</v>
      </c>
      <c r="O628">
        <v>65.12</v>
      </c>
      <c r="P628">
        <v>71.959999999999994</v>
      </c>
      <c r="Q628">
        <v>69.98</v>
      </c>
      <c r="R628">
        <v>57.7</v>
      </c>
      <c r="S628">
        <v>44.78</v>
      </c>
      <c r="T628">
        <v>33.1</v>
      </c>
      <c r="U628">
        <v>18.3</v>
      </c>
      <c r="W628" s="24">
        <v>626</v>
      </c>
    </row>
    <row r="629" spans="5:23" x14ac:dyDescent="0.3">
      <c r="E629" t="s">
        <v>32</v>
      </c>
      <c r="F629" t="s">
        <v>951</v>
      </c>
      <c r="G629" t="s">
        <v>962</v>
      </c>
      <c r="H629" t="s">
        <v>963</v>
      </c>
      <c r="I629" t="s">
        <v>2189</v>
      </c>
      <c r="J629">
        <v>18.3</v>
      </c>
      <c r="K629">
        <v>27.32</v>
      </c>
      <c r="L629">
        <v>19.399999999999999</v>
      </c>
      <c r="M629">
        <v>46.04</v>
      </c>
      <c r="N629">
        <v>53.8</v>
      </c>
      <c r="O629">
        <v>61.88</v>
      </c>
      <c r="P629">
        <v>74.84</v>
      </c>
      <c r="Q629">
        <v>69.8</v>
      </c>
      <c r="R629">
        <v>57.4</v>
      </c>
      <c r="S629">
        <v>35.96</v>
      </c>
      <c r="T629">
        <v>33.1</v>
      </c>
      <c r="U629">
        <v>16</v>
      </c>
      <c r="W629" s="19">
        <v>627</v>
      </c>
    </row>
    <row r="630" spans="5:23" x14ac:dyDescent="0.3">
      <c r="E630" t="s">
        <v>32</v>
      </c>
      <c r="F630" t="s">
        <v>951</v>
      </c>
      <c r="G630" t="s">
        <v>964</v>
      </c>
      <c r="H630" t="s">
        <v>965</v>
      </c>
      <c r="I630" t="s">
        <v>2190</v>
      </c>
      <c r="J630">
        <v>16.2</v>
      </c>
      <c r="K630">
        <v>28.04</v>
      </c>
      <c r="L630">
        <v>32.5</v>
      </c>
      <c r="M630">
        <v>44.06</v>
      </c>
      <c r="N630">
        <v>50.2</v>
      </c>
      <c r="O630">
        <v>61.7</v>
      </c>
      <c r="P630">
        <v>69.08</v>
      </c>
      <c r="Q630">
        <v>66.56</v>
      </c>
      <c r="R630">
        <v>58.5</v>
      </c>
      <c r="S630">
        <v>47.48</v>
      </c>
      <c r="T630">
        <v>37</v>
      </c>
      <c r="U630">
        <v>24.6</v>
      </c>
      <c r="W630" s="24">
        <v>628</v>
      </c>
    </row>
    <row r="631" spans="5:23" x14ac:dyDescent="0.3">
      <c r="E631" t="s">
        <v>32</v>
      </c>
      <c r="F631" t="s">
        <v>951</v>
      </c>
      <c r="G631" t="s">
        <v>966</v>
      </c>
      <c r="H631" t="s">
        <v>967</v>
      </c>
      <c r="I631" t="s">
        <v>2191</v>
      </c>
      <c r="J631">
        <v>20.7</v>
      </c>
      <c r="K631">
        <v>18.68</v>
      </c>
      <c r="L631">
        <v>22.1</v>
      </c>
      <c r="M631">
        <v>48.2</v>
      </c>
      <c r="N631">
        <v>55.6</v>
      </c>
      <c r="O631">
        <v>62.24</v>
      </c>
      <c r="P631">
        <v>71.42</v>
      </c>
      <c r="Q631">
        <v>69.08</v>
      </c>
      <c r="R631">
        <v>55.8</v>
      </c>
      <c r="S631">
        <v>43.16</v>
      </c>
      <c r="T631">
        <v>34.200000000000003</v>
      </c>
      <c r="U631">
        <v>26.2</v>
      </c>
      <c r="W631" s="19">
        <v>629</v>
      </c>
    </row>
    <row r="632" spans="5:23" x14ac:dyDescent="0.3">
      <c r="E632" t="s">
        <v>32</v>
      </c>
      <c r="F632" t="s">
        <v>951</v>
      </c>
      <c r="G632" t="s">
        <v>968</v>
      </c>
      <c r="H632" t="s">
        <v>969</v>
      </c>
      <c r="I632" t="s">
        <v>2192</v>
      </c>
      <c r="J632">
        <v>23.5</v>
      </c>
      <c r="K632">
        <v>25.34</v>
      </c>
      <c r="L632">
        <v>35.799999999999997</v>
      </c>
      <c r="M632">
        <v>43.16</v>
      </c>
      <c r="N632">
        <v>53.2</v>
      </c>
      <c r="O632">
        <v>63.32</v>
      </c>
      <c r="P632">
        <v>68.900000000000006</v>
      </c>
      <c r="Q632">
        <v>65.3</v>
      </c>
      <c r="R632">
        <v>58.5</v>
      </c>
      <c r="S632">
        <v>43.34</v>
      </c>
      <c r="T632">
        <v>34</v>
      </c>
      <c r="U632">
        <v>23</v>
      </c>
      <c r="W632" s="24">
        <v>630</v>
      </c>
    </row>
    <row r="633" spans="5:23" x14ac:dyDescent="0.3">
      <c r="E633" t="s">
        <v>32</v>
      </c>
      <c r="F633" t="s">
        <v>951</v>
      </c>
      <c r="G633" t="s">
        <v>970</v>
      </c>
      <c r="H633" t="s">
        <v>971</v>
      </c>
      <c r="I633" t="s">
        <v>2193</v>
      </c>
      <c r="J633">
        <v>25.2</v>
      </c>
      <c r="K633">
        <v>27.68</v>
      </c>
      <c r="L633">
        <v>30.9</v>
      </c>
      <c r="M633">
        <v>44.96</v>
      </c>
      <c r="N633">
        <v>52</v>
      </c>
      <c r="O633">
        <v>59.54</v>
      </c>
      <c r="P633">
        <v>65.48</v>
      </c>
      <c r="Q633">
        <v>67.28</v>
      </c>
      <c r="R633">
        <v>54.7</v>
      </c>
      <c r="S633">
        <v>41.36</v>
      </c>
      <c r="T633">
        <v>31.5</v>
      </c>
      <c r="U633">
        <v>24.4</v>
      </c>
      <c r="W633" s="19">
        <v>631</v>
      </c>
    </row>
    <row r="634" spans="5:23" x14ac:dyDescent="0.3">
      <c r="E634" t="s">
        <v>32</v>
      </c>
      <c r="F634" t="s">
        <v>951</v>
      </c>
      <c r="G634" t="s">
        <v>972</v>
      </c>
      <c r="H634" t="s">
        <v>973</v>
      </c>
      <c r="I634" t="s">
        <v>2194</v>
      </c>
      <c r="J634">
        <v>24.4</v>
      </c>
      <c r="K634">
        <v>25.52</v>
      </c>
      <c r="L634">
        <v>30</v>
      </c>
      <c r="M634">
        <v>43.16</v>
      </c>
      <c r="N634">
        <v>50.4</v>
      </c>
      <c r="O634">
        <v>58.1</v>
      </c>
      <c r="P634">
        <v>66.38</v>
      </c>
      <c r="Q634">
        <v>60.62</v>
      </c>
      <c r="R634">
        <v>55.4</v>
      </c>
      <c r="S634">
        <v>44.78</v>
      </c>
      <c r="T634">
        <v>36.1</v>
      </c>
      <c r="U634">
        <v>26.6</v>
      </c>
      <c r="W634" s="24">
        <v>632</v>
      </c>
    </row>
    <row r="635" spans="5:23" x14ac:dyDescent="0.3">
      <c r="E635" t="s">
        <v>32</v>
      </c>
      <c r="F635" t="s">
        <v>951</v>
      </c>
      <c r="G635" t="s">
        <v>974</v>
      </c>
      <c r="H635" t="s">
        <v>975</v>
      </c>
      <c r="I635" t="s">
        <v>2195</v>
      </c>
      <c r="J635">
        <v>26.4</v>
      </c>
      <c r="K635">
        <v>29.3</v>
      </c>
      <c r="L635">
        <v>41.4</v>
      </c>
      <c r="M635">
        <v>44.06</v>
      </c>
      <c r="N635">
        <v>50.9</v>
      </c>
      <c r="O635">
        <v>58.64</v>
      </c>
      <c r="P635">
        <v>69.260000000000005</v>
      </c>
      <c r="Q635">
        <v>70.52</v>
      </c>
      <c r="R635">
        <v>57.9</v>
      </c>
      <c r="S635">
        <v>45.14</v>
      </c>
      <c r="T635">
        <v>37</v>
      </c>
      <c r="U635">
        <v>31.1</v>
      </c>
      <c r="W635" s="19">
        <v>633</v>
      </c>
    </row>
    <row r="636" spans="5:23" x14ac:dyDescent="0.3">
      <c r="E636" t="s">
        <v>32</v>
      </c>
      <c r="F636" t="s">
        <v>951</v>
      </c>
      <c r="G636" t="s">
        <v>976</v>
      </c>
      <c r="H636" t="s">
        <v>977</v>
      </c>
      <c r="I636" t="s">
        <v>2196</v>
      </c>
      <c r="J636">
        <v>14</v>
      </c>
      <c r="K636">
        <v>22.82</v>
      </c>
      <c r="L636">
        <v>32</v>
      </c>
      <c r="M636">
        <v>47.66</v>
      </c>
      <c r="N636">
        <v>59.7</v>
      </c>
      <c r="O636">
        <v>68</v>
      </c>
      <c r="P636">
        <v>75.56</v>
      </c>
      <c r="Q636">
        <v>68.36</v>
      </c>
      <c r="R636">
        <v>59.5</v>
      </c>
      <c r="S636">
        <v>46.58</v>
      </c>
      <c r="T636">
        <v>33.299999999999997</v>
      </c>
      <c r="U636">
        <v>24.4</v>
      </c>
      <c r="W636" s="24">
        <v>634</v>
      </c>
    </row>
    <row r="637" spans="5:23" x14ac:dyDescent="0.3">
      <c r="E637" t="s">
        <v>32</v>
      </c>
      <c r="F637" t="s">
        <v>951</v>
      </c>
      <c r="G637" t="s">
        <v>978</v>
      </c>
      <c r="H637" t="s">
        <v>979</v>
      </c>
      <c r="I637" t="s">
        <v>2197</v>
      </c>
      <c r="J637">
        <v>25.9</v>
      </c>
      <c r="K637">
        <v>31.1</v>
      </c>
      <c r="L637">
        <v>37.4</v>
      </c>
      <c r="M637">
        <v>44.6</v>
      </c>
      <c r="N637">
        <v>52.3</v>
      </c>
      <c r="O637">
        <v>62.24</v>
      </c>
      <c r="P637">
        <v>66.92</v>
      </c>
      <c r="Q637">
        <v>67.459999999999994</v>
      </c>
      <c r="R637">
        <v>57</v>
      </c>
      <c r="S637">
        <v>42.44</v>
      </c>
      <c r="T637">
        <v>34</v>
      </c>
      <c r="U637">
        <v>24.3</v>
      </c>
      <c r="W637" s="19">
        <v>635</v>
      </c>
    </row>
    <row r="638" spans="5:23" x14ac:dyDescent="0.3">
      <c r="E638" t="s">
        <v>32</v>
      </c>
      <c r="F638" t="s">
        <v>951</v>
      </c>
      <c r="G638" t="s">
        <v>980</v>
      </c>
      <c r="H638" t="s">
        <v>981</v>
      </c>
      <c r="I638" t="s">
        <v>2198</v>
      </c>
      <c r="J638">
        <v>3.7</v>
      </c>
      <c r="K638">
        <v>24.26</v>
      </c>
      <c r="L638">
        <v>19.600000000000001</v>
      </c>
      <c r="M638">
        <v>47.3</v>
      </c>
      <c r="N638">
        <v>50.7</v>
      </c>
      <c r="O638">
        <v>59.72</v>
      </c>
      <c r="P638">
        <v>72.5</v>
      </c>
      <c r="Q638">
        <v>68.72</v>
      </c>
      <c r="R638">
        <v>60.4</v>
      </c>
      <c r="S638">
        <v>35.78</v>
      </c>
      <c r="T638">
        <v>31.3</v>
      </c>
      <c r="U638">
        <v>11.8</v>
      </c>
      <c r="W638" s="24">
        <v>636</v>
      </c>
    </row>
    <row r="639" spans="5:23" x14ac:dyDescent="0.3">
      <c r="E639" t="s">
        <v>32</v>
      </c>
      <c r="F639" t="s">
        <v>951</v>
      </c>
      <c r="G639" t="s">
        <v>982</v>
      </c>
      <c r="H639" t="s">
        <v>983</v>
      </c>
      <c r="I639" t="s">
        <v>2199</v>
      </c>
      <c r="J639">
        <v>17.100000000000001</v>
      </c>
      <c r="K639">
        <v>8.42</v>
      </c>
      <c r="L639">
        <v>24.8</v>
      </c>
      <c r="M639">
        <v>48.02</v>
      </c>
      <c r="N639">
        <v>54.3</v>
      </c>
      <c r="O639">
        <v>62.24</v>
      </c>
      <c r="P639">
        <v>65.66</v>
      </c>
      <c r="Q639">
        <v>65.12</v>
      </c>
      <c r="R639">
        <v>55</v>
      </c>
      <c r="S639">
        <v>44.6</v>
      </c>
      <c r="T639">
        <v>31.6</v>
      </c>
      <c r="U639">
        <v>16.2</v>
      </c>
      <c r="W639" s="19">
        <v>637</v>
      </c>
    </row>
    <row r="640" spans="5:23" x14ac:dyDescent="0.3">
      <c r="E640" t="s">
        <v>38</v>
      </c>
      <c r="F640" t="s">
        <v>984</v>
      </c>
      <c r="G640" t="s">
        <v>35</v>
      </c>
      <c r="H640" t="s">
        <v>985</v>
      </c>
      <c r="I640" t="s">
        <v>985</v>
      </c>
      <c r="J640">
        <v>15.4</v>
      </c>
      <c r="K640">
        <v>19.04</v>
      </c>
      <c r="L640">
        <v>28.8</v>
      </c>
      <c r="M640">
        <v>40.64</v>
      </c>
      <c r="N640">
        <v>52.2</v>
      </c>
      <c r="O640">
        <v>62.06</v>
      </c>
      <c r="P640">
        <v>66.739999999999995</v>
      </c>
      <c r="Q640">
        <v>66.2</v>
      </c>
      <c r="R640">
        <v>58.3</v>
      </c>
      <c r="S640">
        <v>46.58</v>
      </c>
      <c r="T640">
        <v>36.9</v>
      </c>
      <c r="U640">
        <v>23.7</v>
      </c>
      <c r="W640" s="24">
        <v>638</v>
      </c>
    </row>
    <row r="641" spans="5:23" x14ac:dyDescent="0.3">
      <c r="E641" t="s">
        <v>38</v>
      </c>
      <c r="F641" t="s">
        <v>984</v>
      </c>
      <c r="G641" t="s">
        <v>35</v>
      </c>
      <c r="H641" t="s">
        <v>986</v>
      </c>
      <c r="I641" t="s">
        <v>2200</v>
      </c>
      <c r="J641">
        <v>16.899999999999999</v>
      </c>
      <c r="K641">
        <v>19.579999999999998</v>
      </c>
      <c r="L641">
        <v>27.9</v>
      </c>
      <c r="M641">
        <v>38.840000000000003</v>
      </c>
      <c r="N641">
        <v>49.6</v>
      </c>
      <c r="O641">
        <v>59.9</v>
      </c>
      <c r="P641">
        <v>65.84</v>
      </c>
      <c r="Q641">
        <v>65.3</v>
      </c>
      <c r="R641">
        <v>57.7</v>
      </c>
      <c r="S641">
        <v>46.94</v>
      </c>
      <c r="T641">
        <v>37.200000000000003</v>
      </c>
      <c r="U641">
        <v>25</v>
      </c>
      <c r="W641" s="19">
        <v>639</v>
      </c>
    </row>
    <row r="642" spans="5:23" x14ac:dyDescent="0.3">
      <c r="E642" t="s">
        <v>32</v>
      </c>
      <c r="F642" t="s">
        <v>987</v>
      </c>
      <c r="G642" t="s">
        <v>988</v>
      </c>
      <c r="H642" t="s">
        <v>989</v>
      </c>
      <c r="I642" t="s">
        <v>2201</v>
      </c>
      <c r="J642">
        <v>34.5</v>
      </c>
      <c r="K642">
        <v>40.28</v>
      </c>
      <c r="L642">
        <v>47.1</v>
      </c>
      <c r="M642">
        <v>56.84</v>
      </c>
      <c r="N642">
        <v>62.2</v>
      </c>
      <c r="O642">
        <v>69.98</v>
      </c>
      <c r="P642">
        <v>72.5</v>
      </c>
      <c r="Q642">
        <v>71.959999999999994</v>
      </c>
      <c r="R642">
        <v>65.5</v>
      </c>
      <c r="S642">
        <v>54.5</v>
      </c>
      <c r="T642">
        <v>45.7</v>
      </c>
      <c r="U642">
        <v>38.299999999999997</v>
      </c>
      <c r="W642" s="24">
        <v>640</v>
      </c>
    </row>
    <row r="643" spans="5:23" x14ac:dyDescent="0.3">
      <c r="E643" t="s">
        <v>32</v>
      </c>
      <c r="F643" t="s">
        <v>987</v>
      </c>
      <c r="G643" t="s">
        <v>990</v>
      </c>
      <c r="H643" t="s">
        <v>991</v>
      </c>
      <c r="I643" t="s">
        <v>2202</v>
      </c>
      <c r="J643">
        <v>42.8</v>
      </c>
      <c r="K643">
        <v>48.74</v>
      </c>
      <c r="L643">
        <v>55</v>
      </c>
      <c r="M643">
        <v>61.52</v>
      </c>
      <c r="N643">
        <v>68.5</v>
      </c>
      <c r="O643">
        <v>75.739999999999995</v>
      </c>
      <c r="P643">
        <v>79.7</v>
      </c>
      <c r="Q643">
        <v>78.260000000000005</v>
      </c>
      <c r="R643">
        <v>75.900000000000006</v>
      </c>
      <c r="S643">
        <v>62.78</v>
      </c>
      <c r="T643">
        <v>58.1</v>
      </c>
      <c r="U643">
        <v>47.1</v>
      </c>
      <c r="W643" s="19">
        <v>641</v>
      </c>
    </row>
    <row r="644" spans="5:23" x14ac:dyDescent="0.3">
      <c r="E644" t="s">
        <v>32</v>
      </c>
      <c r="F644" t="s">
        <v>987</v>
      </c>
      <c r="G644" t="s">
        <v>992</v>
      </c>
      <c r="H644" t="s">
        <v>993</v>
      </c>
      <c r="I644" t="s">
        <v>2203</v>
      </c>
      <c r="J644">
        <v>39</v>
      </c>
      <c r="K644">
        <v>46.76</v>
      </c>
      <c r="L644">
        <v>50.9</v>
      </c>
      <c r="M644">
        <v>61.7</v>
      </c>
      <c r="N644">
        <v>68</v>
      </c>
      <c r="O644">
        <v>75.2</v>
      </c>
      <c r="P644">
        <v>79.34</v>
      </c>
      <c r="Q644">
        <v>78.98</v>
      </c>
      <c r="R644">
        <v>72.7</v>
      </c>
      <c r="S644">
        <v>59.18</v>
      </c>
      <c r="T644">
        <v>52.9</v>
      </c>
      <c r="U644">
        <v>43.9</v>
      </c>
      <c r="W644" s="24">
        <v>642</v>
      </c>
    </row>
    <row r="645" spans="5:23" x14ac:dyDescent="0.3">
      <c r="E645" t="s">
        <v>32</v>
      </c>
      <c r="F645" t="s">
        <v>987</v>
      </c>
      <c r="G645" t="s">
        <v>994</v>
      </c>
      <c r="H645" t="s">
        <v>995</v>
      </c>
      <c r="I645" t="s">
        <v>2204</v>
      </c>
      <c r="J645">
        <v>42.4</v>
      </c>
      <c r="K645">
        <v>45.32</v>
      </c>
      <c r="L645">
        <v>48.7</v>
      </c>
      <c r="M645">
        <v>58.46</v>
      </c>
      <c r="N645">
        <v>66.400000000000006</v>
      </c>
      <c r="O645">
        <v>75.92</v>
      </c>
      <c r="P645">
        <v>82.04</v>
      </c>
      <c r="Q645">
        <v>77.36</v>
      </c>
      <c r="R645">
        <v>72</v>
      </c>
      <c r="S645">
        <v>62.6</v>
      </c>
      <c r="T645">
        <v>50.2</v>
      </c>
      <c r="U645">
        <v>40.799999999999997</v>
      </c>
      <c r="W645" s="19">
        <v>643</v>
      </c>
    </row>
    <row r="646" spans="5:23" x14ac:dyDescent="0.3">
      <c r="E646" t="s">
        <v>32</v>
      </c>
      <c r="F646" t="s">
        <v>987</v>
      </c>
      <c r="G646" t="s">
        <v>990</v>
      </c>
      <c r="H646" t="s">
        <v>996</v>
      </c>
      <c r="I646" t="s">
        <v>2205</v>
      </c>
      <c r="J646">
        <v>40.799999999999997</v>
      </c>
      <c r="K646">
        <v>40.82</v>
      </c>
      <c r="L646">
        <v>45.7</v>
      </c>
      <c r="M646">
        <v>56.12</v>
      </c>
      <c r="N646">
        <v>64.400000000000006</v>
      </c>
      <c r="O646">
        <v>75.56</v>
      </c>
      <c r="P646">
        <v>81.319999999999993</v>
      </c>
      <c r="Q646">
        <v>76.28</v>
      </c>
      <c r="R646">
        <v>71.8</v>
      </c>
      <c r="S646">
        <v>66.92</v>
      </c>
      <c r="T646">
        <v>58.6</v>
      </c>
      <c r="U646">
        <v>51.8</v>
      </c>
      <c r="W646" s="24">
        <v>644</v>
      </c>
    </row>
    <row r="647" spans="5:23" x14ac:dyDescent="0.3">
      <c r="E647" t="s">
        <v>32</v>
      </c>
      <c r="F647" t="s">
        <v>987</v>
      </c>
      <c r="G647" t="s">
        <v>997</v>
      </c>
      <c r="H647" t="s">
        <v>998</v>
      </c>
      <c r="I647" t="s">
        <v>2206</v>
      </c>
      <c r="J647">
        <v>46.9</v>
      </c>
      <c r="K647">
        <v>42.44</v>
      </c>
      <c r="L647">
        <v>53.2</v>
      </c>
      <c r="M647">
        <v>61.16</v>
      </c>
      <c r="N647">
        <v>67.5</v>
      </c>
      <c r="O647">
        <v>76.819999999999993</v>
      </c>
      <c r="P647">
        <v>78.8</v>
      </c>
      <c r="Q647">
        <v>78.260000000000005</v>
      </c>
      <c r="R647">
        <v>75.2</v>
      </c>
      <c r="S647">
        <v>61.88</v>
      </c>
      <c r="T647">
        <v>55.2</v>
      </c>
      <c r="U647">
        <v>49.3</v>
      </c>
      <c r="W647" s="19">
        <v>645</v>
      </c>
    </row>
    <row r="648" spans="5:23" x14ac:dyDescent="0.3">
      <c r="E648" t="s">
        <v>32</v>
      </c>
      <c r="F648" t="s">
        <v>987</v>
      </c>
      <c r="G648" t="s">
        <v>767</v>
      </c>
      <c r="H648" t="s">
        <v>172</v>
      </c>
      <c r="I648" t="s">
        <v>2207</v>
      </c>
      <c r="J648">
        <v>39.6</v>
      </c>
      <c r="K648">
        <v>45.68</v>
      </c>
      <c r="L648">
        <v>48.7</v>
      </c>
      <c r="M648">
        <v>61.34</v>
      </c>
      <c r="N648">
        <v>67.599999999999994</v>
      </c>
      <c r="O648">
        <v>78.260000000000005</v>
      </c>
      <c r="P648">
        <v>82.22</v>
      </c>
      <c r="Q648">
        <v>77</v>
      </c>
      <c r="R648">
        <v>71.099999999999994</v>
      </c>
      <c r="S648">
        <v>61.52</v>
      </c>
      <c r="T648">
        <v>49.6</v>
      </c>
      <c r="U648">
        <v>42.8</v>
      </c>
      <c r="W648" s="24">
        <v>646</v>
      </c>
    </row>
    <row r="649" spans="5:23" x14ac:dyDescent="0.3">
      <c r="E649" t="s">
        <v>32</v>
      </c>
      <c r="F649" t="s">
        <v>987</v>
      </c>
      <c r="G649" t="s">
        <v>767</v>
      </c>
      <c r="H649" t="s">
        <v>172</v>
      </c>
      <c r="I649" t="s">
        <v>2208</v>
      </c>
      <c r="J649">
        <v>40.299999999999997</v>
      </c>
      <c r="K649">
        <v>44.96</v>
      </c>
      <c r="L649">
        <v>48.4</v>
      </c>
      <c r="M649">
        <v>61.34</v>
      </c>
      <c r="N649">
        <v>69.099999999999994</v>
      </c>
      <c r="O649">
        <v>76.28</v>
      </c>
      <c r="P649">
        <v>77.540000000000006</v>
      </c>
      <c r="Q649">
        <v>76.28</v>
      </c>
      <c r="R649">
        <v>70.7</v>
      </c>
      <c r="S649">
        <v>61.16</v>
      </c>
      <c r="T649">
        <v>48.9</v>
      </c>
      <c r="U649">
        <v>37.799999999999997</v>
      </c>
      <c r="W649" s="19">
        <v>647</v>
      </c>
    </row>
    <row r="650" spans="5:23" x14ac:dyDescent="0.3">
      <c r="E650" t="s">
        <v>32</v>
      </c>
      <c r="F650" t="s">
        <v>987</v>
      </c>
      <c r="G650" t="s">
        <v>767</v>
      </c>
      <c r="H650" t="s">
        <v>172</v>
      </c>
      <c r="I650" t="s">
        <v>2209</v>
      </c>
      <c r="J650">
        <v>45.5</v>
      </c>
      <c r="K650">
        <v>45.86</v>
      </c>
      <c r="L650">
        <v>48.7</v>
      </c>
      <c r="M650">
        <v>59.9</v>
      </c>
      <c r="N650">
        <v>70</v>
      </c>
      <c r="O650">
        <v>78.08</v>
      </c>
      <c r="P650">
        <v>82.04</v>
      </c>
      <c r="Q650">
        <v>76.64</v>
      </c>
      <c r="R650">
        <v>72.3</v>
      </c>
      <c r="S650">
        <v>62.78</v>
      </c>
      <c r="T650">
        <v>47.8</v>
      </c>
      <c r="U650">
        <v>43.9</v>
      </c>
      <c r="W650" s="24">
        <v>648</v>
      </c>
    </row>
    <row r="651" spans="5:23" x14ac:dyDescent="0.3">
      <c r="E651" t="s">
        <v>32</v>
      </c>
      <c r="F651" t="s">
        <v>987</v>
      </c>
      <c r="G651" t="s">
        <v>788</v>
      </c>
      <c r="H651" t="s">
        <v>999</v>
      </c>
      <c r="I651" t="s">
        <v>2210</v>
      </c>
      <c r="J651">
        <v>40.1</v>
      </c>
      <c r="K651">
        <v>44.96</v>
      </c>
      <c r="L651">
        <v>48.2</v>
      </c>
      <c r="M651">
        <v>61.52</v>
      </c>
      <c r="N651">
        <v>70.2</v>
      </c>
      <c r="O651">
        <v>76.819999999999993</v>
      </c>
      <c r="P651">
        <v>80.78</v>
      </c>
      <c r="Q651">
        <v>76.099999999999994</v>
      </c>
      <c r="R651">
        <v>70.3</v>
      </c>
      <c r="S651">
        <v>61.16</v>
      </c>
      <c r="T651">
        <v>48.6</v>
      </c>
      <c r="U651">
        <v>37.6</v>
      </c>
      <c r="W651" s="19">
        <v>649</v>
      </c>
    </row>
    <row r="652" spans="5:23" x14ac:dyDescent="0.3">
      <c r="E652" t="s">
        <v>32</v>
      </c>
      <c r="F652" t="s">
        <v>987</v>
      </c>
      <c r="G652" t="s">
        <v>1000</v>
      </c>
      <c r="H652" t="s">
        <v>1001</v>
      </c>
      <c r="I652" t="s">
        <v>2211</v>
      </c>
      <c r="J652">
        <v>32.5</v>
      </c>
      <c r="K652">
        <v>41</v>
      </c>
      <c r="L652">
        <v>52.5</v>
      </c>
      <c r="M652">
        <v>58.46</v>
      </c>
      <c r="N652">
        <v>66.2</v>
      </c>
      <c r="O652">
        <v>74.48</v>
      </c>
      <c r="P652">
        <v>77.72</v>
      </c>
      <c r="Q652">
        <v>76.64</v>
      </c>
      <c r="R652">
        <v>68.2</v>
      </c>
      <c r="S652">
        <v>55.58</v>
      </c>
      <c r="T652">
        <v>51.4</v>
      </c>
      <c r="U652">
        <v>39.6</v>
      </c>
      <c r="W652" s="24">
        <v>650</v>
      </c>
    </row>
    <row r="653" spans="5:23" x14ac:dyDescent="0.3">
      <c r="E653" t="s">
        <v>32</v>
      </c>
      <c r="F653" t="s">
        <v>987</v>
      </c>
      <c r="G653" t="s">
        <v>1002</v>
      </c>
      <c r="H653" t="s">
        <v>1003</v>
      </c>
      <c r="I653" t="s">
        <v>2212</v>
      </c>
      <c r="J653">
        <v>38.5</v>
      </c>
      <c r="K653">
        <v>40.1</v>
      </c>
      <c r="L653">
        <v>51.6</v>
      </c>
      <c r="M653">
        <v>61.34</v>
      </c>
      <c r="N653">
        <v>68.5</v>
      </c>
      <c r="O653">
        <v>74.48</v>
      </c>
      <c r="P653">
        <v>76.64</v>
      </c>
      <c r="Q653">
        <v>76.819999999999993</v>
      </c>
      <c r="R653">
        <v>67.099999999999994</v>
      </c>
      <c r="S653">
        <v>60.08</v>
      </c>
      <c r="T653">
        <v>51.3</v>
      </c>
      <c r="U653">
        <v>43.7</v>
      </c>
      <c r="W653" s="19">
        <v>651</v>
      </c>
    </row>
    <row r="654" spans="5:23" x14ac:dyDescent="0.3">
      <c r="E654" t="s">
        <v>32</v>
      </c>
      <c r="F654" t="s">
        <v>987</v>
      </c>
      <c r="G654" t="s">
        <v>1004</v>
      </c>
      <c r="H654" t="s">
        <v>427</v>
      </c>
      <c r="I654" t="s">
        <v>2213</v>
      </c>
      <c r="J654">
        <v>41.9</v>
      </c>
      <c r="K654">
        <v>43.88</v>
      </c>
      <c r="L654">
        <v>47.1</v>
      </c>
      <c r="M654">
        <v>58.46</v>
      </c>
      <c r="N654">
        <v>70.5</v>
      </c>
      <c r="O654">
        <v>76.28</v>
      </c>
      <c r="P654">
        <v>75.02</v>
      </c>
      <c r="Q654">
        <v>74.84</v>
      </c>
      <c r="R654">
        <v>69.599999999999994</v>
      </c>
      <c r="S654">
        <v>57.74</v>
      </c>
      <c r="T654">
        <v>47.5</v>
      </c>
      <c r="U654">
        <v>40.1</v>
      </c>
      <c r="W654" s="24">
        <v>652</v>
      </c>
    </row>
    <row r="655" spans="5:23" x14ac:dyDescent="0.3">
      <c r="E655" t="s">
        <v>32</v>
      </c>
      <c r="F655" t="s">
        <v>987</v>
      </c>
      <c r="G655" t="s">
        <v>994</v>
      </c>
      <c r="H655" t="s">
        <v>1005</v>
      </c>
      <c r="I655" t="s">
        <v>2214</v>
      </c>
      <c r="J655">
        <v>49.5</v>
      </c>
      <c r="K655">
        <v>48.92</v>
      </c>
      <c r="L655">
        <v>56.1</v>
      </c>
      <c r="M655">
        <v>60.98</v>
      </c>
      <c r="N655">
        <v>68</v>
      </c>
      <c r="O655">
        <v>74.3</v>
      </c>
      <c r="P655">
        <v>79.88</v>
      </c>
      <c r="Q655">
        <v>78.62</v>
      </c>
      <c r="R655">
        <v>73.900000000000006</v>
      </c>
      <c r="S655">
        <v>67.28</v>
      </c>
      <c r="T655">
        <v>50.5</v>
      </c>
      <c r="U655">
        <v>52</v>
      </c>
      <c r="W655" s="19">
        <v>653</v>
      </c>
    </row>
    <row r="656" spans="5:23" x14ac:dyDescent="0.3">
      <c r="E656" t="s">
        <v>32</v>
      </c>
      <c r="F656" t="s">
        <v>987</v>
      </c>
      <c r="G656" t="s">
        <v>1004</v>
      </c>
      <c r="H656" t="s">
        <v>427</v>
      </c>
      <c r="I656" t="s">
        <v>2215</v>
      </c>
      <c r="J656">
        <v>42.3</v>
      </c>
      <c r="K656">
        <v>45.86</v>
      </c>
      <c r="L656">
        <v>49.1</v>
      </c>
      <c r="M656">
        <v>61.88</v>
      </c>
      <c r="N656">
        <v>69.3</v>
      </c>
      <c r="O656">
        <v>76.459999999999994</v>
      </c>
      <c r="P656">
        <v>76.28</v>
      </c>
      <c r="Q656">
        <v>79.52</v>
      </c>
      <c r="R656">
        <v>77.2</v>
      </c>
      <c r="S656">
        <v>64.58</v>
      </c>
      <c r="T656">
        <v>58.6</v>
      </c>
      <c r="U656">
        <v>43.5</v>
      </c>
      <c r="W656" s="24">
        <v>654</v>
      </c>
    </row>
    <row r="657" spans="5:23" x14ac:dyDescent="0.3">
      <c r="E657" t="s">
        <v>32</v>
      </c>
      <c r="F657" t="s">
        <v>987</v>
      </c>
      <c r="G657" t="s">
        <v>1006</v>
      </c>
      <c r="H657" t="s">
        <v>1007</v>
      </c>
      <c r="I657" t="s">
        <v>2216</v>
      </c>
      <c r="J657">
        <v>40.6</v>
      </c>
      <c r="K657">
        <v>43.16</v>
      </c>
      <c r="L657">
        <v>46</v>
      </c>
      <c r="M657">
        <v>61.88</v>
      </c>
      <c r="N657">
        <v>70</v>
      </c>
      <c r="O657">
        <v>73.040000000000006</v>
      </c>
      <c r="P657">
        <v>79.34</v>
      </c>
      <c r="Q657">
        <v>74.48</v>
      </c>
      <c r="R657">
        <v>68.5</v>
      </c>
      <c r="S657">
        <v>63.14</v>
      </c>
      <c r="T657">
        <v>59.5</v>
      </c>
      <c r="U657">
        <v>48.2</v>
      </c>
      <c r="W657" s="19">
        <v>655</v>
      </c>
    </row>
    <row r="658" spans="5:23" x14ac:dyDescent="0.3">
      <c r="E658" t="s">
        <v>32</v>
      </c>
      <c r="F658" t="s">
        <v>987</v>
      </c>
      <c r="G658" t="s">
        <v>1008</v>
      </c>
      <c r="H658" t="s">
        <v>1009</v>
      </c>
      <c r="I658" t="s">
        <v>2217</v>
      </c>
      <c r="J658">
        <v>39.6</v>
      </c>
      <c r="K658">
        <v>41.36</v>
      </c>
      <c r="L658">
        <v>51.1</v>
      </c>
      <c r="M658">
        <v>60.26</v>
      </c>
      <c r="N658">
        <v>68.2</v>
      </c>
      <c r="O658">
        <v>75.02</v>
      </c>
      <c r="P658">
        <v>78.62</v>
      </c>
      <c r="Q658">
        <v>75.92</v>
      </c>
      <c r="R658">
        <v>71.400000000000006</v>
      </c>
      <c r="S658">
        <v>58.28</v>
      </c>
      <c r="T658">
        <v>51.4</v>
      </c>
      <c r="U658">
        <v>42.1</v>
      </c>
      <c r="W658" s="24">
        <v>656</v>
      </c>
    </row>
    <row r="659" spans="5:23" x14ac:dyDescent="0.3">
      <c r="E659" t="s">
        <v>32</v>
      </c>
      <c r="F659" t="s">
        <v>987</v>
      </c>
      <c r="G659" t="s">
        <v>1010</v>
      </c>
      <c r="H659" t="s">
        <v>1011</v>
      </c>
      <c r="I659" t="s">
        <v>2218</v>
      </c>
      <c r="J659">
        <v>40.5</v>
      </c>
      <c r="K659">
        <v>46.76</v>
      </c>
      <c r="L659">
        <v>55.4</v>
      </c>
      <c r="M659">
        <v>60.26</v>
      </c>
      <c r="N659">
        <v>69.3</v>
      </c>
      <c r="O659">
        <v>74.3</v>
      </c>
      <c r="P659">
        <v>74.84</v>
      </c>
      <c r="Q659">
        <v>76.459999999999994</v>
      </c>
      <c r="R659">
        <v>69.599999999999994</v>
      </c>
      <c r="S659">
        <v>60.08</v>
      </c>
      <c r="T659">
        <v>55.9</v>
      </c>
      <c r="U659">
        <v>43.2</v>
      </c>
      <c r="W659" s="19">
        <v>657</v>
      </c>
    </row>
    <row r="660" spans="5:23" x14ac:dyDescent="0.3">
      <c r="E660" t="s">
        <v>32</v>
      </c>
      <c r="F660" t="s">
        <v>987</v>
      </c>
      <c r="G660" t="s">
        <v>1012</v>
      </c>
      <c r="H660" t="s">
        <v>1013</v>
      </c>
      <c r="I660" t="s">
        <v>2219</v>
      </c>
      <c r="J660">
        <v>43.3</v>
      </c>
      <c r="K660">
        <v>43.88</v>
      </c>
      <c r="L660">
        <v>46.8</v>
      </c>
      <c r="M660">
        <v>56.3</v>
      </c>
      <c r="N660">
        <v>64.599999999999994</v>
      </c>
      <c r="O660">
        <v>75.739999999999995</v>
      </c>
      <c r="P660">
        <v>77.36</v>
      </c>
      <c r="Q660">
        <v>75.739999999999995</v>
      </c>
      <c r="R660">
        <v>71.099999999999994</v>
      </c>
      <c r="S660">
        <v>61.88</v>
      </c>
      <c r="T660">
        <v>46.6</v>
      </c>
      <c r="U660">
        <v>46</v>
      </c>
      <c r="W660" s="24">
        <v>658</v>
      </c>
    </row>
    <row r="661" spans="5:23" x14ac:dyDescent="0.3">
      <c r="E661" t="s">
        <v>32</v>
      </c>
      <c r="F661" t="s">
        <v>987</v>
      </c>
      <c r="G661" t="s">
        <v>1014</v>
      </c>
      <c r="H661" t="s">
        <v>413</v>
      </c>
      <c r="I661" t="s">
        <v>2220</v>
      </c>
      <c r="J661">
        <v>44.2</v>
      </c>
      <c r="K661">
        <v>47.48</v>
      </c>
      <c r="L661">
        <v>53.8</v>
      </c>
      <c r="M661">
        <v>63.68</v>
      </c>
      <c r="N661">
        <v>70.900000000000006</v>
      </c>
      <c r="O661">
        <v>76.819999999999993</v>
      </c>
      <c r="P661">
        <v>80.599999999999994</v>
      </c>
      <c r="Q661">
        <v>78.260000000000005</v>
      </c>
      <c r="R661">
        <v>74.3</v>
      </c>
      <c r="S661">
        <v>62.6</v>
      </c>
      <c r="T661">
        <v>57.6</v>
      </c>
      <c r="U661">
        <v>48.9</v>
      </c>
      <c r="W661" s="19">
        <v>659</v>
      </c>
    </row>
    <row r="662" spans="5:23" x14ac:dyDescent="0.3">
      <c r="E662" t="s">
        <v>32</v>
      </c>
      <c r="F662" t="s">
        <v>987</v>
      </c>
      <c r="G662" t="s">
        <v>1015</v>
      </c>
      <c r="H662" t="s">
        <v>1016</v>
      </c>
      <c r="I662" t="s">
        <v>2221</v>
      </c>
      <c r="J662">
        <v>37.799999999999997</v>
      </c>
      <c r="K662">
        <v>44.96</v>
      </c>
      <c r="L662">
        <v>54.9</v>
      </c>
      <c r="M662">
        <v>62.96</v>
      </c>
      <c r="N662">
        <v>66.900000000000006</v>
      </c>
      <c r="O662">
        <v>71.959999999999994</v>
      </c>
      <c r="P662">
        <v>75.92</v>
      </c>
      <c r="Q662">
        <v>75.02</v>
      </c>
      <c r="R662">
        <v>68.400000000000006</v>
      </c>
      <c r="S662">
        <v>57.74</v>
      </c>
      <c r="T662">
        <v>55.2</v>
      </c>
      <c r="U662">
        <v>42.8</v>
      </c>
      <c r="W662" s="24">
        <v>660</v>
      </c>
    </row>
    <row r="663" spans="5:23" x14ac:dyDescent="0.3">
      <c r="E663" t="s">
        <v>32</v>
      </c>
      <c r="F663" t="s">
        <v>1017</v>
      </c>
      <c r="G663" t="s">
        <v>1018</v>
      </c>
      <c r="H663" t="s">
        <v>1019</v>
      </c>
      <c r="I663" t="s">
        <v>2222</v>
      </c>
      <c r="J663">
        <v>9</v>
      </c>
      <c r="K663">
        <v>19.579999999999998</v>
      </c>
      <c r="L663">
        <v>32.200000000000003</v>
      </c>
      <c r="M663">
        <v>46.04</v>
      </c>
      <c r="N663">
        <v>57</v>
      </c>
      <c r="O663">
        <v>65.84</v>
      </c>
      <c r="P663">
        <v>72.86</v>
      </c>
      <c r="Q663">
        <v>68.180000000000007</v>
      </c>
      <c r="R663">
        <v>57</v>
      </c>
      <c r="S663">
        <v>43.88</v>
      </c>
      <c r="T663">
        <v>31.1</v>
      </c>
      <c r="U663">
        <v>15.4</v>
      </c>
      <c r="W663" s="19">
        <v>661</v>
      </c>
    </row>
    <row r="664" spans="5:23" x14ac:dyDescent="0.3">
      <c r="E664" t="s">
        <v>32</v>
      </c>
      <c r="F664" t="s">
        <v>1017</v>
      </c>
      <c r="G664" t="s">
        <v>901</v>
      </c>
      <c r="H664" t="s">
        <v>1020</v>
      </c>
      <c r="I664" t="s">
        <v>2223</v>
      </c>
      <c r="J664">
        <v>5.4</v>
      </c>
      <c r="K664">
        <v>14.54</v>
      </c>
      <c r="L664">
        <v>16</v>
      </c>
      <c r="M664">
        <v>46.22</v>
      </c>
      <c r="N664">
        <v>48.6</v>
      </c>
      <c r="O664">
        <v>67.64</v>
      </c>
      <c r="P664">
        <v>64.400000000000006</v>
      </c>
      <c r="Q664">
        <v>66.02</v>
      </c>
      <c r="R664">
        <v>61.7</v>
      </c>
      <c r="S664">
        <v>46.76</v>
      </c>
      <c r="T664">
        <v>34.299999999999997</v>
      </c>
      <c r="U664">
        <v>15.4</v>
      </c>
      <c r="W664" s="24">
        <v>662</v>
      </c>
    </row>
    <row r="665" spans="5:23" x14ac:dyDescent="0.3">
      <c r="E665" t="s">
        <v>32</v>
      </c>
      <c r="F665" t="s">
        <v>1017</v>
      </c>
      <c r="G665" t="s">
        <v>1021</v>
      </c>
      <c r="H665" t="s">
        <v>1022</v>
      </c>
      <c r="I665" t="s">
        <v>2224</v>
      </c>
      <c r="J665">
        <v>10.199999999999999</v>
      </c>
      <c r="K665">
        <v>22.1</v>
      </c>
      <c r="L665">
        <v>27.1</v>
      </c>
      <c r="M665">
        <v>47.66</v>
      </c>
      <c r="N665">
        <v>55.6</v>
      </c>
      <c r="O665">
        <v>59.54</v>
      </c>
      <c r="P665">
        <v>68.72</v>
      </c>
      <c r="Q665">
        <v>72.14</v>
      </c>
      <c r="R665">
        <v>59</v>
      </c>
      <c r="S665">
        <v>44.6</v>
      </c>
      <c r="T665">
        <v>21.4</v>
      </c>
      <c r="U665">
        <v>9.9</v>
      </c>
      <c r="W665" s="19">
        <v>663</v>
      </c>
    </row>
    <row r="666" spans="5:23" x14ac:dyDescent="0.3">
      <c r="E666" t="s">
        <v>32</v>
      </c>
      <c r="F666" t="s">
        <v>1017</v>
      </c>
      <c r="G666" t="s">
        <v>502</v>
      </c>
      <c r="H666" t="s">
        <v>1023</v>
      </c>
      <c r="I666" t="s">
        <v>2225</v>
      </c>
      <c r="J666">
        <v>5.9</v>
      </c>
      <c r="K666">
        <v>11.3</v>
      </c>
      <c r="L666">
        <v>29.7</v>
      </c>
      <c r="M666">
        <v>45.5</v>
      </c>
      <c r="N666">
        <v>60.8</v>
      </c>
      <c r="O666">
        <v>66.739999999999995</v>
      </c>
      <c r="P666">
        <v>70.7</v>
      </c>
      <c r="Q666">
        <v>66.739999999999995</v>
      </c>
      <c r="R666">
        <v>58.8</v>
      </c>
      <c r="S666">
        <v>44.42</v>
      </c>
      <c r="T666">
        <v>26.1</v>
      </c>
      <c r="U666">
        <v>9.3000000000000007</v>
      </c>
      <c r="W666" s="24">
        <v>664</v>
      </c>
    </row>
    <row r="667" spans="5:23" x14ac:dyDescent="0.3">
      <c r="E667" t="s">
        <v>32</v>
      </c>
      <c r="F667" t="s">
        <v>1017</v>
      </c>
      <c r="G667" t="s">
        <v>1024</v>
      </c>
      <c r="H667" t="s">
        <v>1025</v>
      </c>
      <c r="I667" t="s">
        <v>2226</v>
      </c>
      <c r="J667">
        <v>15.3</v>
      </c>
      <c r="K667">
        <v>26.6</v>
      </c>
      <c r="L667">
        <v>25.9</v>
      </c>
      <c r="M667">
        <v>35.6</v>
      </c>
      <c r="N667">
        <v>53.1</v>
      </c>
      <c r="O667">
        <v>62.6</v>
      </c>
      <c r="P667">
        <v>69.260000000000005</v>
      </c>
      <c r="Q667">
        <v>67.819999999999993</v>
      </c>
      <c r="R667">
        <v>56.8</v>
      </c>
      <c r="S667">
        <v>35.24</v>
      </c>
      <c r="T667">
        <v>30.7</v>
      </c>
      <c r="U667">
        <v>23</v>
      </c>
      <c r="W667" s="19">
        <v>665</v>
      </c>
    </row>
    <row r="668" spans="5:23" x14ac:dyDescent="0.3">
      <c r="E668" t="s">
        <v>32</v>
      </c>
      <c r="F668" t="s">
        <v>1017</v>
      </c>
      <c r="G668" t="s">
        <v>1024</v>
      </c>
      <c r="H668" t="s">
        <v>1025</v>
      </c>
      <c r="I668" t="s">
        <v>2227</v>
      </c>
      <c r="J668">
        <v>9</v>
      </c>
      <c r="K668">
        <v>5</v>
      </c>
      <c r="L668">
        <v>26.4</v>
      </c>
      <c r="M668">
        <v>48.02</v>
      </c>
      <c r="N668">
        <v>58.8</v>
      </c>
      <c r="O668">
        <v>66.92</v>
      </c>
      <c r="P668">
        <v>69.44</v>
      </c>
      <c r="Q668">
        <v>70.16</v>
      </c>
      <c r="R668">
        <v>59.4</v>
      </c>
      <c r="S668">
        <v>42.26</v>
      </c>
      <c r="T668">
        <v>23.7</v>
      </c>
      <c r="U668">
        <v>5.7</v>
      </c>
      <c r="W668" s="24">
        <v>666</v>
      </c>
    </row>
    <row r="669" spans="5:23" x14ac:dyDescent="0.3">
      <c r="E669" t="s">
        <v>32</v>
      </c>
      <c r="F669" t="s">
        <v>1017</v>
      </c>
      <c r="G669" t="s">
        <v>1026</v>
      </c>
      <c r="H669" t="s">
        <v>1027</v>
      </c>
      <c r="I669" t="s">
        <v>2228</v>
      </c>
      <c r="J669">
        <v>3.6</v>
      </c>
      <c r="K669">
        <v>19.04</v>
      </c>
      <c r="L669">
        <v>25.9</v>
      </c>
      <c r="M669">
        <v>49.46</v>
      </c>
      <c r="N669">
        <v>50</v>
      </c>
      <c r="O669">
        <v>64.040000000000006</v>
      </c>
      <c r="P669">
        <v>70.7</v>
      </c>
      <c r="Q669">
        <v>69.98</v>
      </c>
      <c r="R669">
        <v>61</v>
      </c>
      <c r="S669">
        <v>35.06</v>
      </c>
      <c r="T669">
        <v>29.1</v>
      </c>
      <c r="U669">
        <v>6.4</v>
      </c>
      <c r="W669" s="19">
        <v>667</v>
      </c>
    </row>
    <row r="670" spans="5:23" x14ac:dyDescent="0.3">
      <c r="E670" t="s">
        <v>32</v>
      </c>
      <c r="F670" t="s">
        <v>1017</v>
      </c>
      <c r="G670" t="s">
        <v>1028</v>
      </c>
      <c r="H670" t="s">
        <v>1029</v>
      </c>
      <c r="I670" t="s">
        <v>2229</v>
      </c>
      <c r="J670">
        <v>16.899999999999999</v>
      </c>
      <c r="K670">
        <v>19.940000000000001</v>
      </c>
      <c r="L670">
        <v>23.2</v>
      </c>
      <c r="M670">
        <v>37.22</v>
      </c>
      <c r="N670">
        <v>50.2</v>
      </c>
      <c r="O670">
        <v>60.44</v>
      </c>
      <c r="P670">
        <v>69.98</v>
      </c>
      <c r="Q670">
        <v>65.12</v>
      </c>
      <c r="R670">
        <v>54.3</v>
      </c>
      <c r="S670">
        <v>42.8</v>
      </c>
      <c r="T670">
        <v>36.299999999999997</v>
      </c>
      <c r="U670">
        <v>24.6</v>
      </c>
      <c r="W670" s="24">
        <v>668</v>
      </c>
    </row>
    <row r="671" spans="5:23" x14ac:dyDescent="0.3">
      <c r="E671" t="s">
        <v>32</v>
      </c>
      <c r="F671" t="s">
        <v>1017</v>
      </c>
      <c r="G671" t="s">
        <v>1028</v>
      </c>
      <c r="H671" t="s">
        <v>1029</v>
      </c>
      <c r="I671" t="s">
        <v>2230</v>
      </c>
      <c r="J671">
        <v>9.1</v>
      </c>
      <c r="K671">
        <v>16.34</v>
      </c>
      <c r="L671">
        <v>22.5</v>
      </c>
      <c r="M671">
        <v>47.48</v>
      </c>
      <c r="N671">
        <v>56.7</v>
      </c>
      <c r="O671">
        <v>66.02</v>
      </c>
      <c r="P671">
        <v>70.34</v>
      </c>
      <c r="Q671">
        <v>66.2</v>
      </c>
      <c r="R671">
        <v>57.6</v>
      </c>
      <c r="S671">
        <v>45.5</v>
      </c>
      <c r="T671">
        <v>28.4</v>
      </c>
      <c r="U671">
        <v>13.8</v>
      </c>
      <c r="W671" s="19">
        <v>669</v>
      </c>
    </row>
    <row r="672" spans="5:23" x14ac:dyDescent="0.3">
      <c r="E672" t="s">
        <v>32</v>
      </c>
      <c r="F672" t="s">
        <v>1017</v>
      </c>
      <c r="G672" t="s">
        <v>1030</v>
      </c>
      <c r="H672" t="s">
        <v>1031</v>
      </c>
      <c r="I672" t="s">
        <v>2231</v>
      </c>
      <c r="J672">
        <v>10</v>
      </c>
      <c r="K672">
        <v>19.940000000000001</v>
      </c>
      <c r="L672">
        <v>32.9</v>
      </c>
      <c r="M672">
        <v>38.659999999999997</v>
      </c>
      <c r="N672">
        <v>57.6</v>
      </c>
      <c r="O672">
        <v>64.040000000000006</v>
      </c>
      <c r="P672">
        <v>68.72</v>
      </c>
      <c r="Q672">
        <v>69.98</v>
      </c>
      <c r="R672">
        <v>60.6</v>
      </c>
      <c r="S672">
        <v>45.86</v>
      </c>
      <c r="T672">
        <v>29.1</v>
      </c>
      <c r="U672">
        <v>16.2</v>
      </c>
      <c r="W672" s="24">
        <v>670</v>
      </c>
    </row>
    <row r="673" spans="5:23" x14ac:dyDescent="0.3">
      <c r="E673" t="s">
        <v>32</v>
      </c>
      <c r="F673" t="s">
        <v>1032</v>
      </c>
      <c r="G673" t="s">
        <v>616</v>
      </c>
      <c r="H673" t="s">
        <v>1033</v>
      </c>
      <c r="I673" t="s">
        <v>2232</v>
      </c>
      <c r="J673">
        <v>26.2</v>
      </c>
      <c r="K673">
        <v>31.82</v>
      </c>
      <c r="L673">
        <v>41.4</v>
      </c>
      <c r="M673">
        <v>47.48</v>
      </c>
      <c r="N673">
        <v>56.3</v>
      </c>
      <c r="O673">
        <v>66.56</v>
      </c>
      <c r="P673">
        <v>71.599999999999994</v>
      </c>
      <c r="Q673">
        <v>73.58</v>
      </c>
      <c r="R673">
        <v>64</v>
      </c>
      <c r="S673">
        <v>50.18</v>
      </c>
      <c r="T673">
        <v>37.799999999999997</v>
      </c>
      <c r="U673">
        <v>31.6</v>
      </c>
      <c r="W673" s="19">
        <v>671</v>
      </c>
    </row>
    <row r="674" spans="5:23" x14ac:dyDescent="0.3">
      <c r="E674" t="s">
        <v>32</v>
      </c>
      <c r="F674" t="s">
        <v>1032</v>
      </c>
      <c r="G674" t="s">
        <v>1034</v>
      </c>
      <c r="H674" t="s">
        <v>1035</v>
      </c>
      <c r="I674" t="s">
        <v>2233</v>
      </c>
      <c r="J674">
        <v>27</v>
      </c>
      <c r="K674">
        <v>28.76</v>
      </c>
      <c r="L674">
        <v>39.200000000000003</v>
      </c>
      <c r="M674">
        <v>46.58</v>
      </c>
      <c r="N674">
        <v>53.8</v>
      </c>
      <c r="O674">
        <v>66.739999999999995</v>
      </c>
      <c r="P674">
        <v>74.3</v>
      </c>
      <c r="Q674">
        <v>73.58</v>
      </c>
      <c r="R674">
        <v>62.1</v>
      </c>
      <c r="S674">
        <v>46.94</v>
      </c>
      <c r="T674">
        <v>30.7</v>
      </c>
      <c r="U674">
        <v>23.9</v>
      </c>
      <c r="W674" s="24">
        <v>672</v>
      </c>
    </row>
    <row r="675" spans="5:23" x14ac:dyDescent="0.3">
      <c r="E675" t="s">
        <v>32</v>
      </c>
      <c r="F675" t="s">
        <v>1032</v>
      </c>
      <c r="G675" t="s">
        <v>1036</v>
      </c>
      <c r="H675" t="s">
        <v>1037</v>
      </c>
      <c r="I675" t="s">
        <v>2234</v>
      </c>
      <c r="J675">
        <v>27.3</v>
      </c>
      <c r="K675">
        <v>26.24</v>
      </c>
      <c r="L675">
        <v>45</v>
      </c>
      <c r="M675">
        <v>56.84</v>
      </c>
      <c r="N675">
        <v>59.7</v>
      </c>
      <c r="O675">
        <v>68.900000000000006</v>
      </c>
      <c r="P675">
        <v>80.78</v>
      </c>
      <c r="Q675">
        <v>74.12</v>
      </c>
      <c r="R675">
        <v>63.1</v>
      </c>
      <c r="S675">
        <v>54.32</v>
      </c>
      <c r="T675">
        <v>42.6</v>
      </c>
      <c r="U675">
        <v>29.8</v>
      </c>
      <c r="W675" s="19">
        <v>673</v>
      </c>
    </row>
    <row r="676" spans="5:23" x14ac:dyDescent="0.3">
      <c r="E676" t="s">
        <v>32</v>
      </c>
      <c r="F676" t="s">
        <v>1032</v>
      </c>
      <c r="G676" t="s">
        <v>1038</v>
      </c>
      <c r="H676" t="s">
        <v>1039</v>
      </c>
      <c r="I676" t="s">
        <v>2235</v>
      </c>
      <c r="J676">
        <v>20.100000000000001</v>
      </c>
      <c r="K676">
        <v>37.04</v>
      </c>
      <c r="L676">
        <v>41.2</v>
      </c>
      <c r="M676">
        <v>47.12</v>
      </c>
      <c r="N676">
        <v>60.4</v>
      </c>
      <c r="O676">
        <v>75.02</v>
      </c>
      <c r="P676">
        <v>76.819999999999993</v>
      </c>
      <c r="Q676">
        <v>73.760000000000005</v>
      </c>
      <c r="R676">
        <v>65.7</v>
      </c>
      <c r="S676">
        <v>46.94</v>
      </c>
      <c r="T676">
        <v>33.799999999999997</v>
      </c>
      <c r="U676">
        <v>31.8</v>
      </c>
      <c r="W676" s="24">
        <v>674</v>
      </c>
    </row>
    <row r="677" spans="5:23" x14ac:dyDescent="0.3">
      <c r="E677" t="s">
        <v>32</v>
      </c>
      <c r="F677" t="s">
        <v>1032</v>
      </c>
      <c r="G677" t="s">
        <v>1040</v>
      </c>
      <c r="H677" t="s">
        <v>1041</v>
      </c>
      <c r="I677" t="s">
        <v>2236</v>
      </c>
      <c r="J677">
        <v>24.4</v>
      </c>
      <c r="K677">
        <v>26.6</v>
      </c>
      <c r="L677">
        <v>40.799999999999997</v>
      </c>
      <c r="M677">
        <v>50.54</v>
      </c>
      <c r="N677">
        <v>57.9</v>
      </c>
      <c r="O677">
        <v>69.62</v>
      </c>
      <c r="P677">
        <v>72.5</v>
      </c>
      <c r="Q677">
        <v>72.5</v>
      </c>
      <c r="R677">
        <v>65.099999999999994</v>
      </c>
      <c r="S677">
        <v>45.14</v>
      </c>
      <c r="T677">
        <v>35.200000000000003</v>
      </c>
      <c r="U677">
        <v>27.3</v>
      </c>
      <c r="W677" s="19">
        <v>675</v>
      </c>
    </row>
    <row r="678" spans="5:23" x14ac:dyDescent="0.3">
      <c r="E678" t="s">
        <v>32</v>
      </c>
      <c r="F678" t="s">
        <v>1032</v>
      </c>
      <c r="G678" t="s">
        <v>976</v>
      </c>
      <c r="H678" t="s">
        <v>1042</v>
      </c>
      <c r="I678" t="s">
        <v>2237</v>
      </c>
      <c r="J678">
        <v>22.1</v>
      </c>
      <c r="K678">
        <v>29.12</v>
      </c>
      <c r="L678">
        <v>29.1</v>
      </c>
      <c r="M678">
        <v>49.1</v>
      </c>
      <c r="N678">
        <v>57.6</v>
      </c>
      <c r="O678">
        <v>66.2</v>
      </c>
      <c r="P678">
        <v>71.06</v>
      </c>
      <c r="Q678">
        <v>75.2</v>
      </c>
      <c r="R678">
        <v>63.9</v>
      </c>
      <c r="S678">
        <v>48.56</v>
      </c>
      <c r="T678">
        <v>34.5</v>
      </c>
      <c r="U678">
        <v>30.2</v>
      </c>
      <c r="W678" s="24">
        <v>676</v>
      </c>
    </row>
    <row r="679" spans="5:23" x14ac:dyDescent="0.3">
      <c r="E679" t="s">
        <v>32</v>
      </c>
      <c r="F679" t="s">
        <v>1032</v>
      </c>
      <c r="G679" t="s">
        <v>1043</v>
      </c>
      <c r="I679" t="s">
        <v>2238</v>
      </c>
      <c r="J679">
        <v>28</v>
      </c>
      <c r="K679">
        <v>29.48</v>
      </c>
      <c r="L679">
        <v>37.200000000000003</v>
      </c>
      <c r="M679">
        <v>46.4</v>
      </c>
      <c r="N679">
        <v>55.9</v>
      </c>
      <c r="O679">
        <v>67.099999999999994</v>
      </c>
      <c r="P679">
        <v>76.459999999999994</v>
      </c>
      <c r="Q679">
        <v>74.66</v>
      </c>
      <c r="R679">
        <v>58.1</v>
      </c>
      <c r="S679">
        <v>49.64</v>
      </c>
      <c r="T679">
        <v>37.4</v>
      </c>
      <c r="U679">
        <v>25.9</v>
      </c>
      <c r="W679" s="19">
        <v>677</v>
      </c>
    </row>
    <row r="680" spans="5:23" x14ac:dyDescent="0.3">
      <c r="E680" t="s">
        <v>32</v>
      </c>
      <c r="F680" t="s">
        <v>1032</v>
      </c>
      <c r="G680" t="s">
        <v>1044</v>
      </c>
      <c r="H680" t="s">
        <v>472</v>
      </c>
      <c r="I680" t="s">
        <v>2239</v>
      </c>
      <c r="J680">
        <v>19.899999999999999</v>
      </c>
      <c r="K680">
        <v>25.16</v>
      </c>
      <c r="L680">
        <v>30.7</v>
      </c>
      <c r="M680">
        <v>52.34</v>
      </c>
      <c r="N680">
        <v>63.9</v>
      </c>
      <c r="O680">
        <v>68.36</v>
      </c>
      <c r="P680">
        <v>78.08</v>
      </c>
      <c r="Q680">
        <v>70.34</v>
      </c>
      <c r="R680">
        <v>64.599999999999994</v>
      </c>
      <c r="S680">
        <v>53.42</v>
      </c>
      <c r="T680">
        <v>38.799999999999997</v>
      </c>
      <c r="U680">
        <v>26.4</v>
      </c>
      <c r="W680" s="24">
        <v>678</v>
      </c>
    </row>
    <row r="681" spans="5:23" x14ac:dyDescent="0.3">
      <c r="E681" t="s">
        <v>32</v>
      </c>
      <c r="F681" t="s">
        <v>1032</v>
      </c>
      <c r="G681" t="s">
        <v>1045</v>
      </c>
      <c r="H681" t="s">
        <v>1046</v>
      </c>
      <c r="I681" t="s">
        <v>2240</v>
      </c>
      <c r="J681">
        <v>21.2</v>
      </c>
      <c r="K681">
        <v>25.52</v>
      </c>
      <c r="L681">
        <v>46.2</v>
      </c>
      <c r="M681">
        <v>55.22</v>
      </c>
      <c r="N681">
        <v>61.7</v>
      </c>
      <c r="O681">
        <v>69.98</v>
      </c>
      <c r="P681">
        <v>74.84</v>
      </c>
      <c r="Q681">
        <v>73.22</v>
      </c>
      <c r="R681">
        <v>69.8</v>
      </c>
      <c r="S681">
        <v>54.86</v>
      </c>
      <c r="T681">
        <v>36.9</v>
      </c>
      <c r="U681">
        <v>32.4</v>
      </c>
      <c r="W681" s="19">
        <v>679</v>
      </c>
    </row>
    <row r="682" spans="5:23" x14ac:dyDescent="0.3">
      <c r="E682" t="s">
        <v>32</v>
      </c>
      <c r="F682" t="s">
        <v>1032</v>
      </c>
      <c r="G682" t="s">
        <v>1047</v>
      </c>
      <c r="H682" t="s">
        <v>1048</v>
      </c>
      <c r="I682" t="s">
        <v>2241</v>
      </c>
      <c r="J682">
        <v>24.3</v>
      </c>
      <c r="K682">
        <v>21.02</v>
      </c>
      <c r="L682">
        <v>43</v>
      </c>
      <c r="M682">
        <v>50.18</v>
      </c>
      <c r="N682">
        <v>58.8</v>
      </c>
      <c r="O682">
        <v>71.239999999999995</v>
      </c>
      <c r="P682">
        <v>71.78</v>
      </c>
      <c r="Q682">
        <v>73.22</v>
      </c>
      <c r="R682">
        <v>69.400000000000006</v>
      </c>
      <c r="S682">
        <v>53.42</v>
      </c>
      <c r="T682">
        <v>30.6</v>
      </c>
      <c r="U682">
        <v>14.4</v>
      </c>
      <c r="W682" s="24">
        <v>680</v>
      </c>
    </row>
    <row r="683" spans="5:23" x14ac:dyDescent="0.3">
      <c r="E683" t="s">
        <v>32</v>
      </c>
      <c r="F683" t="s">
        <v>1032</v>
      </c>
      <c r="G683" t="s">
        <v>1049</v>
      </c>
      <c r="H683" t="s">
        <v>1050</v>
      </c>
      <c r="I683" t="s">
        <v>2242</v>
      </c>
      <c r="J683">
        <v>17.399999999999999</v>
      </c>
      <c r="K683">
        <v>23.9</v>
      </c>
      <c r="L683">
        <v>38.1</v>
      </c>
      <c r="M683">
        <v>52.16</v>
      </c>
      <c r="N683">
        <v>60.8</v>
      </c>
      <c r="O683">
        <v>73.040000000000006</v>
      </c>
      <c r="P683">
        <v>75.92</v>
      </c>
      <c r="Q683">
        <v>73.400000000000006</v>
      </c>
      <c r="R683">
        <v>65.099999999999994</v>
      </c>
      <c r="S683">
        <v>51.44</v>
      </c>
      <c r="T683">
        <v>34.299999999999997</v>
      </c>
      <c r="U683">
        <v>25.9</v>
      </c>
      <c r="W683" s="19">
        <v>681</v>
      </c>
    </row>
    <row r="684" spans="5:23" x14ac:dyDescent="0.3">
      <c r="E684" t="s">
        <v>32</v>
      </c>
      <c r="F684" t="s">
        <v>1032</v>
      </c>
      <c r="G684" t="s">
        <v>352</v>
      </c>
      <c r="H684" t="s">
        <v>1051</v>
      </c>
      <c r="I684" t="s">
        <v>2243</v>
      </c>
      <c r="J684">
        <v>25.2</v>
      </c>
      <c r="K684">
        <v>22.28</v>
      </c>
      <c r="L684">
        <v>39.6</v>
      </c>
      <c r="M684">
        <v>52.34</v>
      </c>
      <c r="N684">
        <v>62.2</v>
      </c>
      <c r="O684">
        <v>71.599999999999994</v>
      </c>
      <c r="P684">
        <v>79.16</v>
      </c>
      <c r="Q684">
        <v>72.319999999999993</v>
      </c>
      <c r="R684">
        <v>64.400000000000006</v>
      </c>
      <c r="S684">
        <v>52.88</v>
      </c>
      <c r="T684">
        <v>36.9</v>
      </c>
      <c r="U684">
        <v>32.200000000000003</v>
      </c>
      <c r="W684" s="24">
        <v>682</v>
      </c>
    </row>
    <row r="685" spans="5:23" x14ac:dyDescent="0.3">
      <c r="E685" t="s">
        <v>32</v>
      </c>
      <c r="F685" t="s">
        <v>1032</v>
      </c>
      <c r="G685" t="s">
        <v>1052</v>
      </c>
      <c r="I685" t="s">
        <v>2244</v>
      </c>
      <c r="J685">
        <v>30.6</v>
      </c>
      <c r="K685">
        <v>34.700000000000003</v>
      </c>
      <c r="L685">
        <v>32</v>
      </c>
      <c r="M685">
        <v>49.46</v>
      </c>
      <c r="N685">
        <v>59</v>
      </c>
      <c r="O685">
        <v>70.52</v>
      </c>
      <c r="P685">
        <v>77.36</v>
      </c>
      <c r="Q685">
        <v>73.040000000000006</v>
      </c>
      <c r="R685">
        <v>64.2</v>
      </c>
      <c r="S685">
        <v>51.44</v>
      </c>
      <c r="T685">
        <v>38.299999999999997</v>
      </c>
      <c r="U685">
        <v>31.1</v>
      </c>
      <c r="W685" s="19">
        <v>683</v>
      </c>
    </row>
    <row r="686" spans="5:23" x14ac:dyDescent="0.3">
      <c r="E686" t="s">
        <v>32</v>
      </c>
      <c r="F686" t="s">
        <v>1032</v>
      </c>
      <c r="G686" t="s">
        <v>1053</v>
      </c>
      <c r="H686" t="s">
        <v>1054</v>
      </c>
      <c r="I686" t="s">
        <v>2245</v>
      </c>
      <c r="J686">
        <v>26.1</v>
      </c>
      <c r="K686">
        <v>37.04</v>
      </c>
      <c r="L686">
        <v>29.3</v>
      </c>
      <c r="M686">
        <v>51.62</v>
      </c>
      <c r="N686">
        <v>57.6</v>
      </c>
      <c r="O686">
        <v>67.64</v>
      </c>
      <c r="P686">
        <v>75.739999999999995</v>
      </c>
      <c r="Q686">
        <v>69.260000000000005</v>
      </c>
      <c r="R686">
        <v>68.7</v>
      </c>
      <c r="S686">
        <v>44.42</v>
      </c>
      <c r="T686">
        <v>38.5</v>
      </c>
      <c r="U686">
        <v>28.9</v>
      </c>
      <c r="W686" s="24">
        <v>684</v>
      </c>
    </row>
    <row r="687" spans="5:23" x14ac:dyDescent="0.3">
      <c r="E687" t="s">
        <v>32</v>
      </c>
      <c r="F687" t="s">
        <v>1032</v>
      </c>
      <c r="G687" t="s">
        <v>1055</v>
      </c>
      <c r="H687" t="s">
        <v>1056</v>
      </c>
      <c r="I687" t="s">
        <v>2246</v>
      </c>
      <c r="J687">
        <v>24.6</v>
      </c>
      <c r="K687">
        <v>31.64</v>
      </c>
      <c r="L687">
        <v>44.1</v>
      </c>
      <c r="M687">
        <v>54.14</v>
      </c>
      <c r="N687">
        <v>64</v>
      </c>
      <c r="O687">
        <v>76.64</v>
      </c>
      <c r="P687">
        <v>77.72</v>
      </c>
      <c r="Q687">
        <v>71.959999999999994</v>
      </c>
      <c r="R687">
        <v>64.900000000000006</v>
      </c>
      <c r="S687">
        <v>54.5</v>
      </c>
      <c r="T687">
        <v>35.799999999999997</v>
      </c>
      <c r="U687">
        <v>25.5</v>
      </c>
      <c r="W687" s="19">
        <v>685</v>
      </c>
    </row>
    <row r="688" spans="5:23" x14ac:dyDescent="0.3">
      <c r="E688" t="s">
        <v>32</v>
      </c>
      <c r="F688" t="s">
        <v>1032</v>
      </c>
      <c r="G688" t="s">
        <v>1057</v>
      </c>
      <c r="H688" t="s">
        <v>1058</v>
      </c>
      <c r="I688" t="s">
        <v>2247</v>
      </c>
      <c r="J688">
        <v>29.7</v>
      </c>
      <c r="K688">
        <v>29.12</v>
      </c>
      <c r="L688">
        <v>45</v>
      </c>
      <c r="M688">
        <v>51.62</v>
      </c>
      <c r="N688">
        <v>64.8</v>
      </c>
      <c r="O688">
        <v>69.08</v>
      </c>
      <c r="P688">
        <v>77.540000000000006</v>
      </c>
      <c r="Q688">
        <v>78.62</v>
      </c>
      <c r="R688">
        <v>67.5</v>
      </c>
      <c r="S688">
        <v>51.62</v>
      </c>
      <c r="T688">
        <v>36.700000000000003</v>
      </c>
      <c r="U688">
        <v>26.4</v>
      </c>
      <c r="W688" s="24">
        <v>686</v>
      </c>
    </row>
    <row r="689" spans="5:23" x14ac:dyDescent="0.3">
      <c r="E689" t="s">
        <v>32</v>
      </c>
      <c r="F689" t="s">
        <v>1032</v>
      </c>
      <c r="G689" t="s">
        <v>153</v>
      </c>
      <c r="H689" t="s">
        <v>1059</v>
      </c>
      <c r="I689" t="s">
        <v>2248</v>
      </c>
      <c r="J689">
        <v>16.3</v>
      </c>
      <c r="K689">
        <v>24.44</v>
      </c>
      <c r="L689">
        <v>37.4</v>
      </c>
      <c r="M689">
        <v>51.26</v>
      </c>
      <c r="N689">
        <v>61.3</v>
      </c>
      <c r="O689">
        <v>70.7</v>
      </c>
      <c r="P689">
        <v>77</v>
      </c>
      <c r="Q689">
        <v>72.5</v>
      </c>
      <c r="R689">
        <v>65.099999999999994</v>
      </c>
      <c r="S689">
        <v>51.08</v>
      </c>
      <c r="T689">
        <v>32.4</v>
      </c>
      <c r="U689">
        <v>22.1</v>
      </c>
      <c r="W689" s="19">
        <v>687</v>
      </c>
    </row>
    <row r="690" spans="5:23" x14ac:dyDescent="0.3">
      <c r="E690" t="s">
        <v>32</v>
      </c>
      <c r="F690" t="s">
        <v>1032</v>
      </c>
      <c r="G690" t="s">
        <v>388</v>
      </c>
      <c r="H690" t="s">
        <v>1060</v>
      </c>
      <c r="I690" t="s">
        <v>2249</v>
      </c>
      <c r="J690">
        <v>25.9</v>
      </c>
      <c r="K690">
        <v>26.24</v>
      </c>
      <c r="L690">
        <v>36.700000000000003</v>
      </c>
      <c r="M690">
        <v>48.2</v>
      </c>
      <c r="N690">
        <v>56.8</v>
      </c>
      <c r="O690">
        <v>68.900000000000006</v>
      </c>
      <c r="P690">
        <v>74.66</v>
      </c>
      <c r="Q690">
        <v>71.959999999999994</v>
      </c>
      <c r="R690">
        <v>60.8</v>
      </c>
      <c r="S690">
        <v>48.2</v>
      </c>
      <c r="T690">
        <v>37.6</v>
      </c>
      <c r="U690">
        <v>29.1</v>
      </c>
      <c r="W690" s="24">
        <v>688</v>
      </c>
    </row>
    <row r="691" spans="5:23" x14ac:dyDescent="0.3">
      <c r="E691" t="s">
        <v>32</v>
      </c>
      <c r="F691" t="s">
        <v>1032</v>
      </c>
      <c r="G691" t="s">
        <v>833</v>
      </c>
      <c r="H691" t="s">
        <v>1061</v>
      </c>
      <c r="I691" t="s">
        <v>2250</v>
      </c>
      <c r="J691">
        <v>23.2</v>
      </c>
      <c r="K691">
        <v>23.54</v>
      </c>
      <c r="L691">
        <v>40.5</v>
      </c>
      <c r="M691">
        <v>53.96</v>
      </c>
      <c r="N691">
        <v>63.7</v>
      </c>
      <c r="O691">
        <v>74.48</v>
      </c>
      <c r="P691">
        <v>78.260000000000005</v>
      </c>
      <c r="Q691">
        <v>75.02</v>
      </c>
      <c r="R691">
        <v>66.400000000000006</v>
      </c>
      <c r="S691">
        <v>54.68</v>
      </c>
      <c r="T691">
        <v>41.7</v>
      </c>
      <c r="U691">
        <v>27</v>
      </c>
      <c r="W691" s="19">
        <v>689</v>
      </c>
    </row>
    <row r="692" spans="5:23" x14ac:dyDescent="0.3">
      <c r="E692" t="s">
        <v>32</v>
      </c>
      <c r="F692" t="s">
        <v>1032</v>
      </c>
      <c r="G692" t="s">
        <v>833</v>
      </c>
      <c r="H692" t="s">
        <v>1061</v>
      </c>
      <c r="I692" t="s">
        <v>2251</v>
      </c>
      <c r="J692">
        <v>20.100000000000001</v>
      </c>
      <c r="K692">
        <v>23.9</v>
      </c>
      <c r="L692">
        <v>40.6</v>
      </c>
      <c r="M692">
        <v>54.86</v>
      </c>
      <c r="N692">
        <v>62.8</v>
      </c>
      <c r="O692">
        <v>73.94</v>
      </c>
      <c r="P692">
        <v>76.64</v>
      </c>
      <c r="Q692">
        <v>75.02</v>
      </c>
      <c r="R692">
        <v>66.599999999999994</v>
      </c>
      <c r="S692">
        <v>53.24</v>
      </c>
      <c r="T692">
        <v>37.200000000000003</v>
      </c>
      <c r="U692">
        <v>25.7</v>
      </c>
      <c r="W692" s="24">
        <v>690</v>
      </c>
    </row>
    <row r="693" spans="5:23" x14ac:dyDescent="0.3">
      <c r="E693" t="s">
        <v>32</v>
      </c>
      <c r="F693" t="s">
        <v>1032</v>
      </c>
      <c r="G693" t="s">
        <v>1062</v>
      </c>
      <c r="I693" t="s">
        <v>2252</v>
      </c>
      <c r="J693">
        <v>14.4</v>
      </c>
      <c r="K693">
        <v>26.06</v>
      </c>
      <c r="L693">
        <v>36.700000000000003</v>
      </c>
      <c r="M693">
        <v>50</v>
      </c>
      <c r="N693">
        <v>54.7</v>
      </c>
      <c r="O693">
        <v>65.66</v>
      </c>
      <c r="P693">
        <v>76.099999999999994</v>
      </c>
      <c r="Q693">
        <v>71.78</v>
      </c>
      <c r="R693">
        <v>64.2</v>
      </c>
      <c r="S693">
        <v>50.36</v>
      </c>
      <c r="T693">
        <v>26.8</v>
      </c>
      <c r="U693">
        <v>14.4</v>
      </c>
      <c r="W693" s="19">
        <v>691</v>
      </c>
    </row>
    <row r="694" spans="5:23" x14ac:dyDescent="0.3">
      <c r="E694" t="s">
        <v>32</v>
      </c>
      <c r="F694" t="s">
        <v>1032</v>
      </c>
      <c r="G694" t="s">
        <v>960</v>
      </c>
      <c r="I694" t="s">
        <v>2253</v>
      </c>
      <c r="J694">
        <v>24.1</v>
      </c>
      <c r="K694">
        <v>23.72</v>
      </c>
      <c r="L694">
        <v>39.6</v>
      </c>
      <c r="M694">
        <v>50.72</v>
      </c>
      <c r="N694">
        <v>63.7</v>
      </c>
      <c r="O694">
        <v>71.42</v>
      </c>
      <c r="P694">
        <v>75.739999999999995</v>
      </c>
      <c r="Q694">
        <v>69.08</v>
      </c>
      <c r="R694">
        <v>61.7</v>
      </c>
      <c r="S694">
        <v>51.44</v>
      </c>
      <c r="T694">
        <v>34.5</v>
      </c>
      <c r="U694">
        <v>30.9</v>
      </c>
      <c r="W694" s="24">
        <v>692</v>
      </c>
    </row>
    <row r="695" spans="5:23" x14ac:dyDescent="0.3">
      <c r="E695" t="s">
        <v>32</v>
      </c>
      <c r="F695" t="s">
        <v>1032</v>
      </c>
      <c r="G695" t="s">
        <v>1063</v>
      </c>
      <c r="H695" t="s">
        <v>1064</v>
      </c>
      <c r="I695" t="s">
        <v>2254</v>
      </c>
      <c r="J695">
        <v>22.5</v>
      </c>
      <c r="K695">
        <v>29.3</v>
      </c>
      <c r="L695">
        <v>37.799999999999997</v>
      </c>
      <c r="M695">
        <v>48.2</v>
      </c>
      <c r="N695">
        <v>58.1</v>
      </c>
      <c r="O695">
        <v>68.72</v>
      </c>
      <c r="P695">
        <v>73.760000000000005</v>
      </c>
      <c r="Q695">
        <v>71.239999999999995</v>
      </c>
      <c r="R695">
        <v>62.1</v>
      </c>
      <c r="S695">
        <v>48.02</v>
      </c>
      <c r="T695">
        <v>34.299999999999997</v>
      </c>
      <c r="U695">
        <v>29.5</v>
      </c>
      <c r="W695" s="19">
        <v>693</v>
      </c>
    </row>
    <row r="696" spans="5:23" x14ac:dyDescent="0.3">
      <c r="E696" t="s">
        <v>32</v>
      </c>
      <c r="F696" t="s">
        <v>1032</v>
      </c>
      <c r="G696" t="s">
        <v>1065</v>
      </c>
      <c r="H696" t="s">
        <v>981</v>
      </c>
      <c r="I696" t="s">
        <v>2255</v>
      </c>
      <c r="J696">
        <v>23.7</v>
      </c>
      <c r="K696">
        <v>25.16</v>
      </c>
      <c r="L696">
        <v>38.700000000000003</v>
      </c>
      <c r="M696">
        <v>47.3</v>
      </c>
      <c r="N696">
        <v>58.6</v>
      </c>
      <c r="O696">
        <v>66.2</v>
      </c>
      <c r="P696">
        <v>71.42</v>
      </c>
      <c r="Q696">
        <v>66.739999999999995</v>
      </c>
      <c r="R696">
        <v>58.5</v>
      </c>
      <c r="S696">
        <v>46.04</v>
      </c>
      <c r="T696">
        <v>34.299999999999997</v>
      </c>
      <c r="U696">
        <v>29.8</v>
      </c>
      <c r="W696" s="24">
        <v>694</v>
      </c>
    </row>
    <row r="697" spans="5:23" x14ac:dyDescent="0.3">
      <c r="E697" t="s">
        <v>32</v>
      </c>
      <c r="F697" t="s">
        <v>1032</v>
      </c>
      <c r="G697" t="s">
        <v>1066</v>
      </c>
      <c r="H697" t="s">
        <v>1067</v>
      </c>
      <c r="I697" t="s">
        <v>2256</v>
      </c>
      <c r="J697">
        <v>20.3</v>
      </c>
      <c r="K697">
        <v>31.46</v>
      </c>
      <c r="L697">
        <v>43.5</v>
      </c>
      <c r="M697">
        <v>44.24</v>
      </c>
      <c r="N697">
        <v>62.1</v>
      </c>
      <c r="O697">
        <v>70.16</v>
      </c>
      <c r="P697">
        <v>77.36</v>
      </c>
      <c r="Q697">
        <v>74.3</v>
      </c>
      <c r="R697">
        <v>65.3</v>
      </c>
      <c r="S697">
        <v>51.62</v>
      </c>
      <c r="T697">
        <v>39.700000000000003</v>
      </c>
      <c r="U697">
        <v>13.5</v>
      </c>
      <c r="W697" s="19">
        <v>695</v>
      </c>
    </row>
    <row r="698" spans="5:23" x14ac:dyDescent="0.3">
      <c r="E698" t="s">
        <v>32</v>
      </c>
      <c r="F698" t="s">
        <v>1032</v>
      </c>
      <c r="G698" t="s">
        <v>1068</v>
      </c>
      <c r="H698" t="s">
        <v>1069</v>
      </c>
      <c r="I698" t="s">
        <v>2257</v>
      </c>
      <c r="J698">
        <v>24.1</v>
      </c>
      <c r="K698">
        <v>32.54</v>
      </c>
      <c r="L698">
        <v>36</v>
      </c>
      <c r="M698">
        <v>46.22</v>
      </c>
      <c r="N698">
        <v>59.4</v>
      </c>
      <c r="O698">
        <v>69.260000000000005</v>
      </c>
      <c r="P698">
        <v>74.66</v>
      </c>
      <c r="Q698">
        <v>72.5</v>
      </c>
      <c r="R698">
        <v>63.7</v>
      </c>
      <c r="S698">
        <v>50.36</v>
      </c>
      <c r="T698">
        <v>37</v>
      </c>
      <c r="U698">
        <v>26.4</v>
      </c>
      <c r="W698" s="24">
        <v>696</v>
      </c>
    </row>
    <row r="699" spans="5:23" x14ac:dyDescent="0.3">
      <c r="E699" t="s">
        <v>32</v>
      </c>
      <c r="F699" t="s">
        <v>1070</v>
      </c>
      <c r="G699" t="s">
        <v>1071</v>
      </c>
      <c r="H699" t="s">
        <v>1072</v>
      </c>
      <c r="I699" t="s">
        <v>2258</v>
      </c>
      <c r="J699">
        <v>13.8</v>
      </c>
      <c r="K699">
        <v>19.04</v>
      </c>
      <c r="L699">
        <v>24.8</v>
      </c>
      <c r="M699">
        <v>40.64</v>
      </c>
      <c r="N699">
        <v>47.8</v>
      </c>
      <c r="O699">
        <v>60.26</v>
      </c>
      <c r="P699">
        <v>63.5</v>
      </c>
      <c r="Q699">
        <v>63.14</v>
      </c>
      <c r="R699">
        <v>58.3</v>
      </c>
      <c r="S699">
        <v>44.96</v>
      </c>
      <c r="T699">
        <v>34.5</v>
      </c>
      <c r="U699">
        <v>26.8</v>
      </c>
      <c r="W699" s="19">
        <v>697</v>
      </c>
    </row>
    <row r="700" spans="5:23" x14ac:dyDescent="0.3">
      <c r="E700" t="s">
        <v>32</v>
      </c>
      <c r="F700" t="s">
        <v>1070</v>
      </c>
      <c r="G700" t="s">
        <v>1073</v>
      </c>
      <c r="H700" t="s">
        <v>270</v>
      </c>
      <c r="I700" t="s">
        <v>2259</v>
      </c>
      <c r="J700">
        <v>21.6</v>
      </c>
      <c r="K700">
        <v>22.64</v>
      </c>
      <c r="L700">
        <v>34.9</v>
      </c>
      <c r="M700">
        <v>45.86</v>
      </c>
      <c r="N700">
        <v>57.7</v>
      </c>
      <c r="O700">
        <v>65.12</v>
      </c>
      <c r="P700">
        <v>71.239999999999995</v>
      </c>
      <c r="Q700">
        <v>67.28</v>
      </c>
      <c r="R700">
        <v>60.3</v>
      </c>
      <c r="S700">
        <v>47.66</v>
      </c>
      <c r="T700">
        <v>36.5</v>
      </c>
      <c r="U700">
        <v>23.4</v>
      </c>
      <c r="W700" s="24">
        <v>698</v>
      </c>
    </row>
    <row r="701" spans="5:23" x14ac:dyDescent="0.3">
      <c r="E701" t="s">
        <v>32</v>
      </c>
      <c r="F701" t="s">
        <v>1070</v>
      </c>
      <c r="G701" t="s">
        <v>1074</v>
      </c>
      <c r="H701" t="s">
        <v>1075</v>
      </c>
      <c r="I701" t="s">
        <v>2260</v>
      </c>
      <c r="J701">
        <v>20.5</v>
      </c>
      <c r="K701">
        <v>27.5</v>
      </c>
      <c r="L701">
        <v>33.4</v>
      </c>
      <c r="M701">
        <v>44.42</v>
      </c>
      <c r="N701">
        <v>52.9</v>
      </c>
      <c r="O701">
        <v>68.180000000000007</v>
      </c>
      <c r="P701">
        <v>68.540000000000006</v>
      </c>
      <c r="Q701">
        <v>68.900000000000006</v>
      </c>
      <c r="R701">
        <v>62.2</v>
      </c>
      <c r="S701">
        <v>45.86</v>
      </c>
      <c r="T701">
        <v>43.3</v>
      </c>
      <c r="U701">
        <v>25</v>
      </c>
      <c r="W701" s="19">
        <v>699</v>
      </c>
    </row>
    <row r="702" spans="5:23" x14ac:dyDescent="0.3">
      <c r="E702" t="s">
        <v>32</v>
      </c>
      <c r="F702" t="s">
        <v>1070</v>
      </c>
      <c r="G702" t="s">
        <v>1076</v>
      </c>
      <c r="H702" t="s">
        <v>1077</v>
      </c>
      <c r="I702" t="s">
        <v>2261</v>
      </c>
      <c r="J702">
        <v>26.8</v>
      </c>
      <c r="K702">
        <v>22.1</v>
      </c>
      <c r="L702">
        <v>34.9</v>
      </c>
      <c r="M702">
        <v>41.18</v>
      </c>
      <c r="N702">
        <v>53.8</v>
      </c>
      <c r="O702">
        <v>67.819999999999993</v>
      </c>
      <c r="P702">
        <v>69.62</v>
      </c>
      <c r="Q702">
        <v>66.56</v>
      </c>
      <c r="R702">
        <v>59</v>
      </c>
      <c r="S702">
        <v>46.04</v>
      </c>
      <c r="T702">
        <v>41.7</v>
      </c>
      <c r="U702">
        <v>30.6</v>
      </c>
      <c r="W702" s="24">
        <v>700</v>
      </c>
    </row>
    <row r="703" spans="5:23" x14ac:dyDescent="0.3">
      <c r="E703" t="s">
        <v>32</v>
      </c>
      <c r="F703" t="s">
        <v>1070</v>
      </c>
      <c r="G703" t="s">
        <v>1078</v>
      </c>
      <c r="H703" t="s">
        <v>1079</v>
      </c>
      <c r="I703" t="s">
        <v>2262</v>
      </c>
      <c r="J703">
        <v>16.899999999999999</v>
      </c>
      <c r="K703">
        <v>22.64</v>
      </c>
      <c r="L703">
        <v>32.9</v>
      </c>
      <c r="M703">
        <v>46.04</v>
      </c>
      <c r="N703">
        <v>51.1</v>
      </c>
      <c r="O703">
        <v>66.92</v>
      </c>
      <c r="P703">
        <v>68.180000000000007</v>
      </c>
      <c r="Q703">
        <v>66.92</v>
      </c>
      <c r="R703">
        <v>61.7</v>
      </c>
      <c r="S703">
        <v>48.2</v>
      </c>
      <c r="T703">
        <v>41.4</v>
      </c>
      <c r="U703">
        <v>26.6</v>
      </c>
      <c r="W703" s="19">
        <v>701</v>
      </c>
    </row>
    <row r="704" spans="5:23" x14ac:dyDescent="0.3">
      <c r="E704" t="s">
        <v>32</v>
      </c>
      <c r="F704" t="s">
        <v>1070</v>
      </c>
      <c r="G704" t="s">
        <v>430</v>
      </c>
      <c r="H704" t="s">
        <v>1080</v>
      </c>
      <c r="I704" t="s">
        <v>2263</v>
      </c>
      <c r="J704">
        <v>22.5</v>
      </c>
      <c r="K704">
        <v>27.14</v>
      </c>
      <c r="L704">
        <v>40.799999999999997</v>
      </c>
      <c r="M704">
        <v>46.04</v>
      </c>
      <c r="N704">
        <v>52.9</v>
      </c>
      <c r="O704">
        <v>66.2</v>
      </c>
      <c r="P704">
        <v>72.86</v>
      </c>
      <c r="Q704">
        <v>71.599999999999994</v>
      </c>
      <c r="R704">
        <v>65.5</v>
      </c>
      <c r="S704">
        <v>50.54</v>
      </c>
      <c r="T704">
        <v>42.1</v>
      </c>
      <c r="U704">
        <v>35.200000000000003</v>
      </c>
      <c r="W704" s="24">
        <v>702</v>
      </c>
    </row>
    <row r="705" spans="5:23" x14ac:dyDescent="0.3">
      <c r="E705" t="s">
        <v>32</v>
      </c>
      <c r="F705" t="s">
        <v>1070</v>
      </c>
      <c r="G705" t="s">
        <v>1081</v>
      </c>
      <c r="H705" t="s">
        <v>1081</v>
      </c>
      <c r="I705" t="s">
        <v>2264</v>
      </c>
      <c r="J705">
        <v>13.3</v>
      </c>
      <c r="K705">
        <v>9.32</v>
      </c>
      <c r="L705">
        <v>17.399999999999999</v>
      </c>
      <c r="M705">
        <v>24.26</v>
      </c>
      <c r="N705">
        <v>31.1</v>
      </c>
      <c r="O705">
        <v>41.72</v>
      </c>
      <c r="P705">
        <v>45.32</v>
      </c>
      <c r="Q705">
        <v>46.4</v>
      </c>
      <c r="R705">
        <v>39.4</v>
      </c>
      <c r="S705">
        <v>35.42</v>
      </c>
      <c r="T705">
        <v>22.6</v>
      </c>
      <c r="U705">
        <v>17.100000000000001</v>
      </c>
      <c r="W705" s="19">
        <v>703</v>
      </c>
    </row>
    <row r="706" spans="5:23" x14ac:dyDescent="0.3">
      <c r="E706" t="s">
        <v>32</v>
      </c>
      <c r="F706" t="s">
        <v>1070</v>
      </c>
      <c r="G706" t="s">
        <v>1082</v>
      </c>
      <c r="H706" t="s">
        <v>1083</v>
      </c>
      <c r="I706" t="s">
        <v>2265</v>
      </c>
      <c r="J706">
        <v>30.6</v>
      </c>
      <c r="K706">
        <v>26.78</v>
      </c>
      <c r="L706">
        <v>33.1</v>
      </c>
      <c r="M706">
        <v>42.26</v>
      </c>
      <c r="N706">
        <v>55.4</v>
      </c>
      <c r="O706">
        <v>66.38</v>
      </c>
      <c r="P706">
        <v>71.42</v>
      </c>
      <c r="Q706">
        <v>68.900000000000006</v>
      </c>
      <c r="R706">
        <v>60.4</v>
      </c>
      <c r="S706">
        <v>48.92</v>
      </c>
      <c r="T706">
        <v>38.299999999999997</v>
      </c>
      <c r="U706">
        <v>33.299999999999997</v>
      </c>
      <c r="W706" s="24">
        <v>704</v>
      </c>
    </row>
    <row r="707" spans="5:23" x14ac:dyDescent="0.3">
      <c r="E707" t="s">
        <v>32</v>
      </c>
      <c r="F707" t="s">
        <v>1084</v>
      </c>
      <c r="G707" t="s">
        <v>1085</v>
      </c>
      <c r="H707" t="s">
        <v>1086</v>
      </c>
      <c r="I707" t="s">
        <v>2266</v>
      </c>
      <c r="J707">
        <v>30.4</v>
      </c>
      <c r="K707">
        <v>34.700000000000003</v>
      </c>
      <c r="L707">
        <v>42.3</v>
      </c>
      <c r="M707">
        <v>51.8</v>
      </c>
      <c r="N707">
        <v>62.1</v>
      </c>
      <c r="O707">
        <v>70.52</v>
      </c>
      <c r="P707">
        <v>75.02</v>
      </c>
      <c r="Q707">
        <v>73.58</v>
      </c>
      <c r="R707">
        <v>65.5</v>
      </c>
      <c r="S707">
        <v>54.14</v>
      </c>
      <c r="T707">
        <v>47.8</v>
      </c>
      <c r="U707">
        <v>35.799999999999997</v>
      </c>
      <c r="W707" s="19">
        <v>705</v>
      </c>
    </row>
    <row r="708" spans="5:23" x14ac:dyDescent="0.3">
      <c r="E708" t="s">
        <v>32</v>
      </c>
      <c r="F708" t="s">
        <v>1084</v>
      </c>
      <c r="G708" t="s">
        <v>1087</v>
      </c>
      <c r="H708" t="s">
        <v>1088</v>
      </c>
      <c r="I708" t="s">
        <v>2267</v>
      </c>
      <c r="J708">
        <v>30.6</v>
      </c>
      <c r="K708">
        <v>33.799999999999997</v>
      </c>
      <c r="L708">
        <v>36.700000000000003</v>
      </c>
      <c r="M708">
        <v>51.08</v>
      </c>
      <c r="N708">
        <v>61</v>
      </c>
      <c r="O708">
        <v>68.540000000000006</v>
      </c>
      <c r="P708">
        <v>76.459999999999994</v>
      </c>
      <c r="Q708">
        <v>73.58</v>
      </c>
      <c r="R708">
        <v>64.599999999999994</v>
      </c>
      <c r="S708">
        <v>53.6</v>
      </c>
      <c r="T708">
        <v>46.9</v>
      </c>
      <c r="U708">
        <v>38.1</v>
      </c>
      <c r="W708" s="24">
        <v>706</v>
      </c>
    </row>
    <row r="709" spans="5:23" x14ac:dyDescent="0.3">
      <c r="E709" t="s">
        <v>32</v>
      </c>
      <c r="F709" t="s">
        <v>1084</v>
      </c>
      <c r="G709" t="s">
        <v>723</v>
      </c>
      <c r="H709" t="s">
        <v>576</v>
      </c>
      <c r="I709" t="s">
        <v>2268</v>
      </c>
      <c r="J709">
        <v>30</v>
      </c>
      <c r="K709">
        <v>35.24</v>
      </c>
      <c r="L709">
        <v>41.7</v>
      </c>
      <c r="M709">
        <v>49.28</v>
      </c>
      <c r="N709">
        <v>58.6</v>
      </c>
      <c r="O709">
        <v>71.239999999999995</v>
      </c>
      <c r="P709">
        <v>70.52</v>
      </c>
      <c r="Q709">
        <v>70.34</v>
      </c>
      <c r="R709">
        <v>67.3</v>
      </c>
      <c r="S709">
        <v>53.42</v>
      </c>
      <c r="T709">
        <v>48.6</v>
      </c>
      <c r="U709">
        <v>39.9</v>
      </c>
      <c r="W709" s="19">
        <v>707</v>
      </c>
    </row>
    <row r="710" spans="5:23" x14ac:dyDescent="0.3">
      <c r="E710" t="s">
        <v>32</v>
      </c>
      <c r="F710" t="s">
        <v>1084</v>
      </c>
      <c r="G710" t="s">
        <v>1089</v>
      </c>
      <c r="H710" t="s">
        <v>1090</v>
      </c>
      <c r="I710" t="s">
        <v>2269</v>
      </c>
      <c r="J710">
        <v>40.1</v>
      </c>
      <c r="K710">
        <v>38.659999999999997</v>
      </c>
      <c r="L710">
        <v>42.1</v>
      </c>
      <c r="M710">
        <v>49.82</v>
      </c>
      <c r="N710">
        <v>60.6</v>
      </c>
      <c r="O710">
        <v>70.34</v>
      </c>
      <c r="P710">
        <v>78.260000000000005</v>
      </c>
      <c r="Q710">
        <v>72.86</v>
      </c>
      <c r="R710">
        <v>68.7</v>
      </c>
      <c r="S710">
        <v>57.92</v>
      </c>
      <c r="T710">
        <v>52.2</v>
      </c>
      <c r="U710">
        <v>42.6</v>
      </c>
      <c r="W710" s="24">
        <v>708</v>
      </c>
    </row>
    <row r="711" spans="5:23" x14ac:dyDescent="0.3">
      <c r="E711" t="s">
        <v>32</v>
      </c>
      <c r="F711" t="s">
        <v>1084</v>
      </c>
      <c r="G711" t="s">
        <v>1091</v>
      </c>
      <c r="H711" t="s">
        <v>1092</v>
      </c>
      <c r="I711" t="s">
        <v>2270</v>
      </c>
      <c r="J711">
        <v>30.7</v>
      </c>
      <c r="K711">
        <v>34.340000000000003</v>
      </c>
      <c r="L711">
        <v>43.3</v>
      </c>
      <c r="M711">
        <v>51.62</v>
      </c>
      <c r="N711">
        <v>58.8</v>
      </c>
      <c r="O711">
        <v>72.86</v>
      </c>
      <c r="P711">
        <v>75.92</v>
      </c>
      <c r="Q711">
        <v>71.78</v>
      </c>
      <c r="R711">
        <v>68.5</v>
      </c>
      <c r="S711">
        <v>60.26</v>
      </c>
      <c r="T711">
        <v>40.799999999999997</v>
      </c>
      <c r="U711">
        <v>39.4</v>
      </c>
      <c r="W711" s="19">
        <v>709</v>
      </c>
    </row>
    <row r="712" spans="5:23" x14ac:dyDescent="0.3">
      <c r="E712" t="s">
        <v>32</v>
      </c>
      <c r="F712" t="s">
        <v>1084</v>
      </c>
      <c r="G712" t="s">
        <v>767</v>
      </c>
      <c r="H712" t="s">
        <v>1093</v>
      </c>
      <c r="I712" t="s">
        <v>2271</v>
      </c>
      <c r="J712">
        <v>33.799999999999997</v>
      </c>
      <c r="K712">
        <v>39.380000000000003</v>
      </c>
      <c r="L712">
        <v>38.1</v>
      </c>
      <c r="M712">
        <v>54.32</v>
      </c>
      <c r="N712">
        <v>67.3</v>
      </c>
      <c r="O712">
        <v>68.180000000000007</v>
      </c>
      <c r="P712">
        <v>75.92</v>
      </c>
      <c r="Q712">
        <v>71.42</v>
      </c>
      <c r="R712">
        <v>64.400000000000006</v>
      </c>
      <c r="S712">
        <v>57.02</v>
      </c>
      <c r="T712">
        <v>49.3</v>
      </c>
      <c r="U712">
        <v>40.799999999999997</v>
      </c>
      <c r="W712" s="24">
        <v>710</v>
      </c>
    </row>
    <row r="713" spans="5:23" x14ac:dyDescent="0.3">
      <c r="E713" t="s">
        <v>32</v>
      </c>
      <c r="F713" t="s">
        <v>1084</v>
      </c>
      <c r="G713" t="s">
        <v>1094</v>
      </c>
      <c r="H713" t="s">
        <v>1095</v>
      </c>
      <c r="I713" t="s">
        <v>2272</v>
      </c>
      <c r="J713">
        <v>27.1</v>
      </c>
      <c r="K713">
        <v>32.54</v>
      </c>
      <c r="L713">
        <v>44.8</v>
      </c>
      <c r="M713">
        <v>52.88</v>
      </c>
      <c r="N713">
        <v>63.9</v>
      </c>
      <c r="O713">
        <v>72.86</v>
      </c>
      <c r="P713">
        <v>77.180000000000007</v>
      </c>
      <c r="Q713">
        <v>75.739999999999995</v>
      </c>
      <c r="R713">
        <v>67.8</v>
      </c>
      <c r="S713">
        <v>55.94</v>
      </c>
      <c r="T713">
        <v>45.1</v>
      </c>
      <c r="U713">
        <v>36.700000000000003</v>
      </c>
      <c r="W713" s="19">
        <v>711</v>
      </c>
    </row>
    <row r="714" spans="5:23" x14ac:dyDescent="0.3">
      <c r="E714" t="s">
        <v>32</v>
      </c>
      <c r="F714" t="s">
        <v>1084</v>
      </c>
      <c r="G714" t="s">
        <v>1096</v>
      </c>
      <c r="H714" t="s">
        <v>1097</v>
      </c>
      <c r="I714" t="s">
        <v>2273</v>
      </c>
      <c r="J714">
        <v>29.8</v>
      </c>
      <c r="K714">
        <v>39.020000000000003</v>
      </c>
      <c r="L714">
        <v>43.7</v>
      </c>
      <c r="M714">
        <v>50.72</v>
      </c>
      <c r="N714">
        <v>62.4</v>
      </c>
      <c r="O714">
        <v>69.8</v>
      </c>
      <c r="P714">
        <v>72.14</v>
      </c>
      <c r="Q714">
        <v>71.239999999999995</v>
      </c>
      <c r="R714">
        <v>64.400000000000006</v>
      </c>
      <c r="S714">
        <v>54.86</v>
      </c>
      <c r="T714">
        <v>48.7</v>
      </c>
      <c r="U714">
        <v>38.1</v>
      </c>
      <c r="W714" s="24">
        <v>712</v>
      </c>
    </row>
    <row r="715" spans="5:23" x14ac:dyDescent="0.3">
      <c r="E715" t="s">
        <v>32</v>
      </c>
      <c r="F715" t="s">
        <v>1084</v>
      </c>
      <c r="G715" t="s">
        <v>1098</v>
      </c>
      <c r="H715" t="s">
        <v>1099</v>
      </c>
      <c r="I715" t="s">
        <v>2274</v>
      </c>
      <c r="J715">
        <v>30</v>
      </c>
      <c r="K715">
        <v>33.08</v>
      </c>
      <c r="L715">
        <v>44.2</v>
      </c>
      <c r="M715">
        <v>55.04</v>
      </c>
      <c r="N715">
        <v>59.9</v>
      </c>
      <c r="O715">
        <v>71.239999999999995</v>
      </c>
      <c r="P715">
        <v>77.540000000000006</v>
      </c>
      <c r="Q715">
        <v>77</v>
      </c>
      <c r="R715">
        <v>65.7</v>
      </c>
      <c r="S715">
        <v>56.12</v>
      </c>
      <c r="T715">
        <v>48</v>
      </c>
      <c r="U715">
        <v>36.1</v>
      </c>
      <c r="W715" s="19">
        <v>713</v>
      </c>
    </row>
    <row r="716" spans="5:23" x14ac:dyDescent="0.3">
      <c r="E716" t="s">
        <v>32</v>
      </c>
      <c r="F716" t="s">
        <v>1100</v>
      </c>
      <c r="G716" t="s">
        <v>1101</v>
      </c>
      <c r="H716" t="s">
        <v>1102</v>
      </c>
      <c r="I716" t="s">
        <v>2275</v>
      </c>
      <c r="J716" t="s">
        <v>35</v>
      </c>
      <c r="K716" t="s">
        <v>35</v>
      </c>
      <c r="L716" t="s">
        <v>35</v>
      </c>
      <c r="M716" t="s">
        <v>35</v>
      </c>
      <c r="N716" t="s">
        <v>35</v>
      </c>
      <c r="O716" t="s">
        <v>35</v>
      </c>
      <c r="P716" t="s">
        <v>35</v>
      </c>
      <c r="Q716" t="s">
        <v>35</v>
      </c>
      <c r="R716" t="s">
        <v>35</v>
      </c>
      <c r="S716" t="s">
        <v>35</v>
      </c>
      <c r="T716" t="s">
        <v>35</v>
      </c>
      <c r="U716" t="s">
        <v>35</v>
      </c>
      <c r="W716" s="24">
        <v>714</v>
      </c>
    </row>
    <row r="717" spans="5:23" x14ac:dyDescent="0.3">
      <c r="E717" t="s">
        <v>32</v>
      </c>
      <c r="F717" t="s">
        <v>1103</v>
      </c>
      <c r="G717" t="s">
        <v>1104</v>
      </c>
      <c r="H717" t="s">
        <v>1105</v>
      </c>
      <c r="I717" t="s">
        <v>2276</v>
      </c>
      <c r="J717">
        <v>36.700000000000003</v>
      </c>
      <c r="K717">
        <v>39.74</v>
      </c>
      <c r="L717">
        <v>47.8</v>
      </c>
      <c r="M717">
        <v>57.02</v>
      </c>
      <c r="N717">
        <v>64</v>
      </c>
      <c r="O717">
        <v>73.760000000000005</v>
      </c>
      <c r="P717">
        <v>78.08</v>
      </c>
      <c r="Q717">
        <v>75.38</v>
      </c>
      <c r="R717">
        <v>68.900000000000006</v>
      </c>
      <c r="S717">
        <v>56.66</v>
      </c>
      <c r="T717">
        <v>44.6</v>
      </c>
      <c r="U717">
        <v>35.799999999999997</v>
      </c>
      <c r="W717" s="19">
        <v>715</v>
      </c>
    </row>
    <row r="718" spans="5:23" x14ac:dyDescent="0.3">
      <c r="E718" t="s">
        <v>32</v>
      </c>
      <c r="F718" t="s">
        <v>1103</v>
      </c>
      <c r="G718" t="s">
        <v>1106</v>
      </c>
      <c r="H718" t="s">
        <v>265</v>
      </c>
      <c r="I718" t="s">
        <v>2277</v>
      </c>
      <c r="J718">
        <v>39.9</v>
      </c>
      <c r="K718">
        <v>47.12</v>
      </c>
      <c r="L718">
        <v>53.4</v>
      </c>
      <c r="M718">
        <v>61.52</v>
      </c>
      <c r="N718">
        <v>76.3</v>
      </c>
      <c r="O718">
        <v>79.88</v>
      </c>
      <c r="P718">
        <v>82.76</v>
      </c>
      <c r="Q718">
        <v>82.58</v>
      </c>
      <c r="R718">
        <v>72.5</v>
      </c>
      <c r="S718">
        <v>63.5</v>
      </c>
      <c r="T718">
        <v>56.5</v>
      </c>
      <c r="U718">
        <v>43.5</v>
      </c>
      <c r="W718" s="24">
        <v>716</v>
      </c>
    </row>
    <row r="719" spans="5:23" x14ac:dyDescent="0.3">
      <c r="E719" t="s">
        <v>32</v>
      </c>
      <c r="F719" t="s">
        <v>1103</v>
      </c>
      <c r="G719" t="s">
        <v>169</v>
      </c>
      <c r="H719" t="s">
        <v>1107</v>
      </c>
      <c r="I719" t="s">
        <v>2278</v>
      </c>
      <c r="J719">
        <v>36.700000000000003</v>
      </c>
      <c r="K719">
        <v>34.520000000000003</v>
      </c>
      <c r="L719">
        <v>41.5</v>
      </c>
      <c r="M719">
        <v>56.3</v>
      </c>
      <c r="N719">
        <v>66.7</v>
      </c>
      <c r="O719">
        <v>69.260000000000005</v>
      </c>
      <c r="P719">
        <v>76.099999999999994</v>
      </c>
      <c r="Q719">
        <v>76.099999999999994</v>
      </c>
      <c r="R719">
        <v>66.7</v>
      </c>
      <c r="S719">
        <v>54.14</v>
      </c>
      <c r="T719">
        <v>42.4</v>
      </c>
      <c r="U719">
        <v>36.1</v>
      </c>
      <c r="W719" s="19">
        <v>717</v>
      </c>
    </row>
    <row r="720" spans="5:23" x14ac:dyDescent="0.3">
      <c r="E720" t="s">
        <v>32</v>
      </c>
      <c r="F720" t="s">
        <v>1103</v>
      </c>
      <c r="G720" t="s">
        <v>1108</v>
      </c>
      <c r="H720" t="s">
        <v>1109</v>
      </c>
      <c r="I720" t="s">
        <v>2279</v>
      </c>
      <c r="J720">
        <v>34</v>
      </c>
      <c r="K720">
        <v>37.94</v>
      </c>
      <c r="L720">
        <v>45.5</v>
      </c>
      <c r="M720">
        <v>50.18</v>
      </c>
      <c r="N720">
        <v>67.3</v>
      </c>
      <c r="O720">
        <v>79.52</v>
      </c>
      <c r="P720">
        <v>79.34</v>
      </c>
      <c r="Q720">
        <v>71.42</v>
      </c>
      <c r="R720">
        <v>73.400000000000006</v>
      </c>
      <c r="S720">
        <v>57.74</v>
      </c>
      <c r="T720">
        <v>41.9</v>
      </c>
      <c r="U720">
        <v>38.700000000000003</v>
      </c>
      <c r="W720" s="24">
        <v>718</v>
      </c>
    </row>
    <row r="721" spans="5:23" x14ac:dyDescent="0.3">
      <c r="E721" t="s">
        <v>32</v>
      </c>
      <c r="F721" t="s">
        <v>1103</v>
      </c>
      <c r="G721" t="s">
        <v>1108</v>
      </c>
      <c r="H721" t="s">
        <v>1109</v>
      </c>
      <c r="I721" t="s">
        <v>2280</v>
      </c>
      <c r="J721">
        <v>38.299999999999997</v>
      </c>
      <c r="K721">
        <v>39.020000000000003</v>
      </c>
      <c r="L721">
        <v>44.4</v>
      </c>
      <c r="M721">
        <v>55.94</v>
      </c>
      <c r="N721">
        <v>70.2</v>
      </c>
      <c r="O721">
        <v>69.08</v>
      </c>
      <c r="P721">
        <v>78.260000000000005</v>
      </c>
      <c r="Q721">
        <v>77.36</v>
      </c>
      <c r="R721">
        <v>72</v>
      </c>
      <c r="S721">
        <v>52.7</v>
      </c>
      <c r="T721">
        <v>42.6</v>
      </c>
      <c r="U721">
        <v>32.700000000000003</v>
      </c>
      <c r="W721" s="19">
        <v>719</v>
      </c>
    </row>
    <row r="722" spans="5:23" x14ac:dyDescent="0.3">
      <c r="E722" t="s">
        <v>32</v>
      </c>
      <c r="F722" t="s">
        <v>1103</v>
      </c>
      <c r="G722" t="s">
        <v>1110</v>
      </c>
      <c r="H722" t="s">
        <v>1111</v>
      </c>
      <c r="I722" t="s">
        <v>2281</v>
      </c>
      <c r="J722">
        <v>43.7</v>
      </c>
      <c r="K722">
        <v>45.68</v>
      </c>
      <c r="L722">
        <v>55.9</v>
      </c>
      <c r="M722">
        <v>65.3</v>
      </c>
      <c r="N722">
        <v>72</v>
      </c>
      <c r="O722">
        <v>80.599999999999994</v>
      </c>
      <c r="P722">
        <v>80.599999999999994</v>
      </c>
      <c r="Q722">
        <v>77.72</v>
      </c>
      <c r="R722">
        <v>76.099999999999994</v>
      </c>
      <c r="S722">
        <v>62.24</v>
      </c>
      <c r="T722">
        <v>49.3</v>
      </c>
      <c r="U722">
        <v>41.5</v>
      </c>
      <c r="W722" s="24">
        <v>720</v>
      </c>
    </row>
    <row r="723" spans="5:23" x14ac:dyDescent="0.3">
      <c r="E723" t="s">
        <v>32</v>
      </c>
      <c r="F723" t="s">
        <v>1103</v>
      </c>
      <c r="G723" t="s">
        <v>1112</v>
      </c>
      <c r="H723" t="s">
        <v>919</v>
      </c>
      <c r="I723" t="s">
        <v>2282</v>
      </c>
      <c r="J723">
        <v>32.700000000000003</v>
      </c>
      <c r="K723">
        <v>35.24</v>
      </c>
      <c r="L723">
        <v>40.6</v>
      </c>
      <c r="M723">
        <v>55.94</v>
      </c>
      <c r="N723">
        <v>64.2</v>
      </c>
      <c r="O723">
        <v>73.040000000000006</v>
      </c>
      <c r="P723">
        <v>77.72</v>
      </c>
      <c r="Q723">
        <v>74.66</v>
      </c>
      <c r="R723">
        <v>63.1</v>
      </c>
      <c r="S723">
        <v>51.8</v>
      </c>
      <c r="T723">
        <v>37.9</v>
      </c>
      <c r="U723">
        <v>31.3</v>
      </c>
      <c r="W723" s="19">
        <v>721</v>
      </c>
    </row>
    <row r="724" spans="5:23" x14ac:dyDescent="0.3">
      <c r="E724" t="s">
        <v>32</v>
      </c>
      <c r="F724" t="s">
        <v>1103</v>
      </c>
      <c r="G724" t="s">
        <v>1113</v>
      </c>
      <c r="H724" t="s">
        <v>1114</v>
      </c>
      <c r="I724" t="s">
        <v>2283</v>
      </c>
      <c r="J724">
        <v>31.8</v>
      </c>
      <c r="K724">
        <v>34.520000000000003</v>
      </c>
      <c r="L724">
        <v>40.5</v>
      </c>
      <c r="M724">
        <v>47.12</v>
      </c>
      <c r="N724">
        <v>58.8</v>
      </c>
      <c r="O724">
        <v>67.64</v>
      </c>
      <c r="P724">
        <v>70.34</v>
      </c>
      <c r="Q724">
        <v>69.8</v>
      </c>
      <c r="R724">
        <v>61.2</v>
      </c>
      <c r="S724">
        <v>46.76</v>
      </c>
      <c r="T724">
        <v>37</v>
      </c>
      <c r="U724">
        <v>29.3</v>
      </c>
      <c r="W724" s="24">
        <v>722</v>
      </c>
    </row>
    <row r="725" spans="5:23" x14ac:dyDescent="0.3">
      <c r="E725" t="s">
        <v>32</v>
      </c>
      <c r="F725" t="s">
        <v>1103</v>
      </c>
      <c r="G725" t="s">
        <v>382</v>
      </c>
      <c r="H725" t="s">
        <v>1115</v>
      </c>
      <c r="I725" t="s">
        <v>2284</v>
      </c>
      <c r="J725">
        <v>41.2</v>
      </c>
      <c r="K725">
        <v>48.74</v>
      </c>
      <c r="L725">
        <v>52</v>
      </c>
      <c r="M725">
        <v>60.26</v>
      </c>
      <c r="N725">
        <v>73.2</v>
      </c>
      <c r="O725">
        <v>77</v>
      </c>
      <c r="P725">
        <v>80.599999999999994</v>
      </c>
      <c r="Q725">
        <v>79.34</v>
      </c>
      <c r="R725">
        <v>75.2</v>
      </c>
      <c r="S725">
        <v>59</v>
      </c>
      <c r="T725">
        <v>46.8</v>
      </c>
      <c r="U725">
        <v>40.299999999999997</v>
      </c>
      <c r="W725" s="19">
        <v>723</v>
      </c>
    </row>
    <row r="726" spans="5:23" x14ac:dyDescent="0.3">
      <c r="E726" t="s">
        <v>32</v>
      </c>
      <c r="F726" t="s">
        <v>1103</v>
      </c>
      <c r="G726" t="s">
        <v>1116</v>
      </c>
      <c r="I726" t="s">
        <v>2285</v>
      </c>
      <c r="J726">
        <v>41.7</v>
      </c>
      <c r="K726">
        <v>46.58</v>
      </c>
      <c r="L726">
        <v>50.7</v>
      </c>
      <c r="M726">
        <v>62.24</v>
      </c>
      <c r="N726">
        <v>72.3</v>
      </c>
      <c r="O726">
        <v>79.7</v>
      </c>
      <c r="P726">
        <v>85.28</v>
      </c>
      <c r="Q726">
        <v>81.14</v>
      </c>
      <c r="R726">
        <v>76.8</v>
      </c>
      <c r="S726">
        <v>63.5</v>
      </c>
      <c r="T726">
        <v>51.1</v>
      </c>
      <c r="U726">
        <v>46.6</v>
      </c>
      <c r="W726" s="24">
        <v>724</v>
      </c>
    </row>
    <row r="727" spans="5:23" x14ac:dyDescent="0.3">
      <c r="E727" t="s">
        <v>32</v>
      </c>
      <c r="F727" t="s">
        <v>1103</v>
      </c>
      <c r="G727" t="s">
        <v>1117</v>
      </c>
      <c r="H727" t="s">
        <v>1118</v>
      </c>
      <c r="I727" t="s">
        <v>2286</v>
      </c>
      <c r="J727">
        <v>37.6</v>
      </c>
      <c r="K727">
        <v>37.58</v>
      </c>
      <c r="L727">
        <v>40.6</v>
      </c>
      <c r="M727">
        <v>53.42</v>
      </c>
      <c r="N727">
        <v>59</v>
      </c>
      <c r="O727">
        <v>65.12</v>
      </c>
      <c r="P727">
        <v>68.540000000000006</v>
      </c>
      <c r="Q727">
        <v>66.02</v>
      </c>
      <c r="R727">
        <v>63.5</v>
      </c>
      <c r="S727">
        <v>50.54</v>
      </c>
      <c r="T727">
        <v>40.299999999999997</v>
      </c>
      <c r="U727">
        <v>34.5</v>
      </c>
      <c r="W727" s="19">
        <v>725</v>
      </c>
    </row>
    <row r="728" spans="5:23" x14ac:dyDescent="0.3">
      <c r="E728" t="s">
        <v>32</v>
      </c>
      <c r="F728" t="s">
        <v>1103</v>
      </c>
      <c r="G728" t="s">
        <v>1119</v>
      </c>
      <c r="H728" t="s">
        <v>1120</v>
      </c>
      <c r="I728" t="s">
        <v>2287</v>
      </c>
      <c r="J728">
        <v>40.299999999999997</v>
      </c>
      <c r="K728">
        <v>48.92</v>
      </c>
      <c r="L728">
        <v>54.3</v>
      </c>
      <c r="M728">
        <v>63.14</v>
      </c>
      <c r="N728">
        <v>72.5</v>
      </c>
      <c r="O728">
        <v>77.72</v>
      </c>
      <c r="P728">
        <v>80.06</v>
      </c>
      <c r="Q728">
        <v>81.86</v>
      </c>
      <c r="R728">
        <v>70.900000000000006</v>
      </c>
      <c r="S728">
        <v>62.96</v>
      </c>
      <c r="T728">
        <v>51.4</v>
      </c>
      <c r="U728">
        <v>45</v>
      </c>
      <c r="W728" s="24">
        <v>726</v>
      </c>
    </row>
    <row r="729" spans="5:23" x14ac:dyDescent="0.3">
      <c r="E729" t="s">
        <v>32</v>
      </c>
      <c r="F729" t="s">
        <v>1103</v>
      </c>
      <c r="G729" t="s">
        <v>1121</v>
      </c>
      <c r="H729" t="s">
        <v>1122</v>
      </c>
      <c r="I729" t="s">
        <v>2288</v>
      </c>
      <c r="J729">
        <v>31.1</v>
      </c>
      <c r="K729">
        <v>35.96</v>
      </c>
      <c r="L729">
        <v>47.1</v>
      </c>
      <c r="M729">
        <v>51.44</v>
      </c>
      <c r="N729">
        <v>60.8</v>
      </c>
      <c r="O729">
        <v>70.16</v>
      </c>
      <c r="P729">
        <v>70.7</v>
      </c>
      <c r="Q729">
        <v>69.8</v>
      </c>
      <c r="R729">
        <v>61</v>
      </c>
      <c r="S729">
        <v>50.9</v>
      </c>
      <c r="T729">
        <v>37.9</v>
      </c>
      <c r="U729">
        <v>29.7</v>
      </c>
      <c r="W729" s="19">
        <v>727</v>
      </c>
    </row>
    <row r="730" spans="5:23" x14ac:dyDescent="0.3">
      <c r="E730" t="s">
        <v>32</v>
      </c>
      <c r="F730" t="s">
        <v>1103</v>
      </c>
      <c r="G730" t="s">
        <v>1123</v>
      </c>
      <c r="H730" t="s">
        <v>1124</v>
      </c>
      <c r="I730" t="s">
        <v>2289</v>
      </c>
      <c r="J730">
        <v>41.9</v>
      </c>
      <c r="K730">
        <v>42.8</v>
      </c>
      <c r="L730">
        <v>49.6</v>
      </c>
      <c r="M730">
        <v>56.3</v>
      </c>
      <c r="N730">
        <v>64.599999999999994</v>
      </c>
      <c r="O730">
        <v>68.900000000000006</v>
      </c>
      <c r="P730">
        <v>69.8</v>
      </c>
      <c r="Q730">
        <v>70.52</v>
      </c>
      <c r="R730">
        <v>64.900000000000006</v>
      </c>
      <c r="S730">
        <v>52.52</v>
      </c>
      <c r="T730">
        <v>41</v>
      </c>
      <c r="U730">
        <v>37.799999999999997</v>
      </c>
      <c r="W730" s="24">
        <v>728</v>
      </c>
    </row>
    <row r="731" spans="5:23" x14ac:dyDescent="0.3">
      <c r="E731" t="s">
        <v>32</v>
      </c>
      <c r="F731" t="s">
        <v>1103</v>
      </c>
      <c r="G731" t="s">
        <v>1125</v>
      </c>
      <c r="H731" t="s">
        <v>1126</v>
      </c>
      <c r="I731" t="s">
        <v>2290</v>
      </c>
      <c r="J731">
        <v>28.4</v>
      </c>
      <c r="K731">
        <v>32.9</v>
      </c>
      <c r="L731">
        <v>37.200000000000003</v>
      </c>
      <c r="M731">
        <v>46.94</v>
      </c>
      <c r="N731">
        <v>57.6</v>
      </c>
      <c r="O731">
        <v>66.38</v>
      </c>
      <c r="P731">
        <v>68.36</v>
      </c>
      <c r="Q731">
        <v>64.400000000000006</v>
      </c>
      <c r="R731">
        <v>56.5</v>
      </c>
      <c r="S731">
        <v>44.96</v>
      </c>
      <c r="T731">
        <v>33.1</v>
      </c>
      <c r="U731">
        <v>23.7</v>
      </c>
      <c r="W731" s="19">
        <v>729</v>
      </c>
    </row>
    <row r="732" spans="5:23" x14ac:dyDescent="0.3">
      <c r="E732" t="s">
        <v>32</v>
      </c>
      <c r="F732" t="s">
        <v>1103</v>
      </c>
      <c r="G732" t="s">
        <v>1127</v>
      </c>
      <c r="H732" t="s">
        <v>1128</v>
      </c>
      <c r="I732" t="s">
        <v>2291</v>
      </c>
      <c r="J732">
        <v>45.3</v>
      </c>
      <c r="K732">
        <v>45.5</v>
      </c>
      <c r="L732">
        <v>50.7</v>
      </c>
      <c r="M732">
        <v>63.86</v>
      </c>
      <c r="N732">
        <v>71.400000000000006</v>
      </c>
      <c r="O732">
        <v>78.98</v>
      </c>
      <c r="P732">
        <v>79.34</v>
      </c>
      <c r="Q732">
        <v>78.08</v>
      </c>
      <c r="R732">
        <v>72.099999999999994</v>
      </c>
      <c r="S732">
        <v>59.18</v>
      </c>
      <c r="T732">
        <v>48.2</v>
      </c>
      <c r="U732">
        <v>40.1</v>
      </c>
      <c r="W732" s="24">
        <v>730</v>
      </c>
    </row>
    <row r="733" spans="5:23" x14ac:dyDescent="0.3">
      <c r="E733" t="s">
        <v>32</v>
      </c>
      <c r="F733" t="s">
        <v>1103</v>
      </c>
      <c r="G733" t="s">
        <v>1129</v>
      </c>
      <c r="I733" t="s">
        <v>2292</v>
      </c>
      <c r="J733">
        <v>32.5</v>
      </c>
      <c r="K733">
        <v>40.82</v>
      </c>
      <c r="L733">
        <v>46.6</v>
      </c>
      <c r="M733">
        <v>54.32</v>
      </c>
      <c r="N733">
        <v>65.3</v>
      </c>
      <c r="O733">
        <v>75.56</v>
      </c>
      <c r="P733">
        <v>78.98</v>
      </c>
      <c r="Q733">
        <v>75.56</v>
      </c>
      <c r="R733">
        <v>69.099999999999994</v>
      </c>
      <c r="S733">
        <v>57.92</v>
      </c>
      <c r="T733">
        <v>46</v>
      </c>
      <c r="U733">
        <v>38.700000000000003</v>
      </c>
      <c r="W733" s="19">
        <v>731</v>
      </c>
    </row>
    <row r="734" spans="5:23" x14ac:dyDescent="0.3">
      <c r="E734" t="s">
        <v>32</v>
      </c>
      <c r="F734" t="s">
        <v>1130</v>
      </c>
      <c r="G734" t="s">
        <v>939</v>
      </c>
      <c r="H734" t="s">
        <v>939</v>
      </c>
      <c r="I734" t="s">
        <v>2293</v>
      </c>
      <c r="J734" t="s">
        <v>35</v>
      </c>
      <c r="K734" t="s">
        <v>35</v>
      </c>
      <c r="L734" t="s">
        <v>35</v>
      </c>
      <c r="M734" t="s">
        <v>35</v>
      </c>
      <c r="N734" t="s">
        <v>35</v>
      </c>
      <c r="O734" t="s">
        <v>35</v>
      </c>
      <c r="P734" t="s">
        <v>35</v>
      </c>
      <c r="Q734" t="s">
        <v>35</v>
      </c>
      <c r="R734" t="s">
        <v>35</v>
      </c>
      <c r="S734" t="s">
        <v>35</v>
      </c>
      <c r="T734" t="s">
        <v>35</v>
      </c>
      <c r="U734" t="s">
        <v>35</v>
      </c>
      <c r="W734" s="24">
        <v>732</v>
      </c>
    </row>
    <row r="735" spans="5:23" x14ac:dyDescent="0.3">
      <c r="E735" t="s">
        <v>32</v>
      </c>
      <c r="F735" t="s">
        <v>1130</v>
      </c>
      <c r="G735" t="s">
        <v>1131</v>
      </c>
      <c r="H735" t="s">
        <v>1132</v>
      </c>
      <c r="I735" t="s">
        <v>1132</v>
      </c>
      <c r="J735">
        <v>21.7</v>
      </c>
      <c r="K735">
        <v>23.18</v>
      </c>
      <c r="L735">
        <v>30</v>
      </c>
      <c r="M735">
        <v>39.92</v>
      </c>
      <c r="N735">
        <v>49.1</v>
      </c>
      <c r="O735">
        <v>59.18</v>
      </c>
      <c r="P735">
        <v>65.3</v>
      </c>
      <c r="Q735">
        <v>65.66</v>
      </c>
      <c r="R735">
        <v>59</v>
      </c>
      <c r="S735">
        <v>49.1</v>
      </c>
      <c r="T735">
        <v>39.200000000000003</v>
      </c>
      <c r="U735">
        <v>28.8</v>
      </c>
      <c r="W735" s="19">
        <v>733</v>
      </c>
    </row>
    <row r="736" spans="5:23" x14ac:dyDescent="0.3">
      <c r="E736" t="s">
        <v>32</v>
      </c>
      <c r="F736" t="s">
        <v>1130</v>
      </c>
      <c r="G736" t="s">
        <v>1133</v>
      </c>
      <c r="H736" t="s">
        <v>1134</v>
      </c>
      <c r="I736" t="s">
        <v>1134</v>
      </c>
      <c r="J736">
        <v>21.7</v>
      </c>
      <c r="K736">
        <v>23.18</v>
      </c>
      <c r="L736">
        <v>30</v>
      </c>
      <c r="M736">
        <v>39.92</v>
      </c>
      <c r="N736">
        <v>49.1</v>
      </c>
      <c r="O736">
        <v>59.18</v>
      </c>
      <c r="P736">
        <v>65.3</v>
      </c>
      <c r="Q736">
        <v>65.66</v>
      </c>
      <c r="R736">
        <v>59</v>
      </c>
      <c r="S736">
        <v>48.92</v>
      </c>
      <c r="T736">
        <v>39.200000000000003</v>
      </c>
      <c r="U736">
        <v>28.8</v>
      </c>
      <c r="W736" s="24">
        <v>734</v>
      </c>
    </row>
    <row r="737" spans="5:23" x14ac:dyDescent="0.3">
      <c r="E737" t="s">
        <v>32</v>
      </c>
      <c r="F737" t="s">
        <v>1130</v>
      </c>
      <c r="G737" t="s">
        <v>1135</v>
      </c>
      <c r="H737" t="s">
        <v>1135</v>
      </c>
      <c r="I737" t="s">
        <v>2294</v>
      </c>
      <c r="J737">
        <v>23.7</v>
      </c>
      <c r="K737">
        <v>23</v>
      </c>
      <c r="L737">
        <v>28.4</v>
      </c>
      <c r="M737">
        <v>36.86</v>
      </c>
      <c r="N737">
        <v>45.9</v>
      </c>
      <c r="O737">
        <v>55.76</v>
      </c>
      <c r="P737">
        <v>64.58</v>
      </c>
      <c r="Q737">
        <v>65.48</v>
      </c>
      <c r="R737">
        <v>58.6</v>
      </c>
      <c r="S737">
        <v>48.74</v>
      </c>
      <c r="T737">
        <v>40.5</v>
      </c>
      <c r="U737">
        <v>30.7</v>
      </c>
      <c r="W737" s="19">
        <v>735</v>
      </c>
    </row>
    <row r="738" spans="5:23" x14ac:dyDescent="0.3">
      <c r="E738" t="s">
        <v>32</v>
      </c>
      <c r="F738" t="s">
        <v>1136</v>
      </c>
      <c r="G738" t="s">
        <v>1137</v>
      </c>
      <c r="H738" t="s">
        <v>1137</v>
      </c>
      <c r="I738" t="s">
        <v>2295</v>
      </c>
      <c r="J738">
        <v>-11.6</v>
      </c>
      <c r="K738">
        <v>-8.68</v>
      </c>
      <c r="L738">
        <v>0.9</v>
      </c>
      <c r="M738">
        <v>22.64</v>
      </c>
      <c r="N738">
        <v>39</v>
      </c>
      <c r="O738">
        <v>56.12</v>
      </c>
      <c r="P738">
        <v>62.96</v>
      </c>
      <c r="Q738">
        <v>56.48</v>
      </c>
      <c r="R738">
        <v>45.5</v>
      </c>
      <c r="S738">
        <v>30.74</v>
      </c>
      <c r="T738">
        <v>11.1</v>
      </c>
      <c r="U738">
        <v>-5.4</v>
      </c>
      <c r="W738" s="24">
        <v>736</v>
      </c>
    </row>
    <row r="739" spans="5:23" x14ac:dyDescent="0.3">
      <c r="E739" t="s">
        <v>32</v>
      </c>
      <c r="F739" t="s">
        <v>1138</v>
      </c>
      <c r="G739" t="s">
        <v>1139</v>
      </c>
      <c r="H739" t="s">
        <v>1139</v>
      </c>
      <c r="I739" t="s">
        <v>1139</v>
      </c>
      <c r="J739">
        <v>-15.5</v>
      </c>
      <c r="K739">
        <v>-14.26</v>
      </c>
      <c r="L739">
        <v>-6.2</v>
      </c>
      <c r="M739">
        <v>9.5</v>
      </c>
      <c r="N739">
        <v>27.1</v>
      </c>
      <c r="O739">
        <v>38.479999999999997</v>
      </c>
      <c r="P739">
        <v>48.02</v>
      </c>
      <c r="Q739">
        <v>45.5</v>
      </c>
      <c r="R739">
        <v>37.6</v>
      </c>
      <c r="S739">
        <v>28.04</v>
      </c>
      <c r="T739">
        <v>13.6</v>
      </c>
      <c r="U739">
        <v>-1.3</v>
      </c>
      <c r="W739" s="19">
        <v>737</v>
      </c>
    </row>
    <row r="740" spans="5:23" x14ac:dyDescent="0.3">
      <c r="E740" t="s">
        <v>32</v>
      </c>
      <c r="F740" t="s">
        <v>1140</v>
      </c>
      <c r="G740" t="s">
        <v>1141</v>
      </c>
      <c r="H740" t="s">
        <v>1142</v>
      </c>
      <c r="I740" t="s">
        <v>2296</v>
      </c>
      <c r="J740">
        <v>23.2</v>
      </c>
      <c r="K740">
        <v>32.54</v>
      </c>
      <c r="L740">
        <v>36.700000000000003</v>
      </c>
      <c r="M740">
        <v>46.76</v>
      </c>
      <c r="N740">
        <v>54.7</v>
      </c>
      <c r="O740">
        <v>65.3</v>
      </c>
      <c r="P740">
        <v>73.400000000000006</v>
      </c>
      <c r="Q740">
        <v>68.180000000000007</v>
      </c>
      <c r="R740">
        <v>57</v>
      </c>
      <c r="S740">
        <v>45.5</v>
      </c>
      <c r="T740">
        <v>33.799999999999997</v>
      </c>
      <c r="U740">
        <v>25.7</v>
      </c>
      <c r="W740" s="24">
        <v>738</v>
      </c>
    </row>
    <row r="741" spans="5:23" x14ac:dyDescent="0.3">
      <c r="E741" t="s">
        <v>32</v>
      </c>
      <c r="F741" t="s">
        <v>1140</v>
      </c>
      <c r="G741" t="s">
        <v>1143</v>
      </c>
      <c r="H741" t="s">
        <v>854</v>
      </c>
      <c r="I741" t="s">
        <v>2297</v>
      </c>
      <c r="J741">
        <v>26.6</v>
      </c>
      <c r="K741">
        <v>30.02</v>
      </c>
      <c r="L741">
        <v>34.700000000000003</v>
      </c>
      <c r="M741">
        <v>44.24</v>
      </c>
      <c r="N741">
        <v>50.2</v>
      </c>
      <c r="O741">
        <v>63.14</v>
      </c>
      <c r="P741">
        <v>69.62</v>
      </c>
      <c r="Q741">
        <v>65.66</v>
      </c>
      <c r="R741">
        <v>56.7</v>
      </c>
      <c r="S741">
        <v>46.04</v>
      </c>
      <c r="T741">
        <v>32.700000000000003</v>
      </c>
      <c r="U741">
        <v>25.5</v>
      </c>
      <c r="W741" s="19">
        <v>739</v>
      </c>
    </row>
    <row r="742" spans="5:23" x14ac:dyDescent="0.3">
      <c r="E742" t="s">
        <v>32</v>
      </c>
      <c r="F742" t="s">
        <v>1140</v>
      </c>
      <c r="G742" t="s">
        <v>1144</v>
      </c>
      <c r="H742" t="s">
        <v>1145</v>
      </c>
      <c r="I742" t="s">
        <v>2298</v>
      </c>
      <c r="J742">
        <v>31.1</v>
      </c>
      <c r="K742">
        <v>36.14</v>
      </c>
      <c r="L742">
        <v>47.7</v>
      </c>
      <c r="M742">
        <v>50</v>
      </c>
      <c r="N742">
        <v>62.1</v>
      </c>
      <c r="O742">
        <v>72.680000000000007</v>
      </c>
      <c r="P742">
        <v>78.98</v>
      </c>
      <c r="Q742">
        <v>75.2</v>
      </c>
      <c r="R742">
        <v>65.8</v>
      </c>
      <c r="S742">
        <v>54.32</v>
      </c>
      <c r="T742">
        <v>38.700000000000003</v>
      </c>
      <c r="U742">
        <v>33.4</v>
      </c>
      <c r="W742" s="24">
        <v>740</v>
      </c>
    </row>
    <row r="743" spans="5:23" x14ac:dyDescent="0.3">
      <c r="E743" t="s">
        <v>32</v>
      </c>
      <c r="F743" t="s">
        <v>1140</v>
      </c>
      <c r="G743" t="s">
        <v>1146</v>
      </c>
      <c r="H743" t="s">
        <v>1118</v>
      </c>
      <c r="I743" t="s">
        <v>2299</v>
      </c>
      <c r="J743">
        <v>46</v>
      </c>
      <c r="K743">
        <v>48.74</v>
      </c>
      <c r="L743">
        <v>55.2</v>
      </c>
      <c r="M743">
        <v>66.92</v>
      </c>
      <c r="N743">
        <v>76.599999999999994</v>
      </c>
      <c r="O743">
        <v>86.36</v>
      </c>
      <c r="P743">
        <v>91.58</v>
      </c>
      <c r="Q743">
        <v>88.7</v>
      </c>
      <c r="R743">
        <v>81.5</v>
      </c>
      <c r="S743">
        <v>67.28</v>
      </c>
      <c r="T743">
        <v>55.4</v>
      </c>
      <c r="U743">
        <v>46.9</v>
      </c>
      <c r="W743" s="19">
        <v>741</v>
      </c>
    </row>
    <row r="744" spans="5:23" x14ac:dyDescent="0.3">
      <c r="E744" t="s">
        <v>32</v>
      </c>
      <c r="F744" t="s">
        <v>1140</v>
      </c>
      <c r="G744" t="s">
        <v>1147</v>
      </c>
      <c r="H744" t="s">
        <v>1148</v>
      </c>
      <c r="I744" t="s">
        <v>2300</v>
      </c>
      <c r="J744">
        <v>30.9</v>
      </c>
      <c r="K744">
        <v>38.840000000000003</v>
      </c>
      <c r="L744">
        <v>43.2</v>
      </c>
      <c r="M744">
        <v>50.18</v>
      </c>
      <c r="N744">
        <v>60.3</v>
      </c>
      <c r="O744">
        <v>71.239999999999995</v>
      </c>
      <c r="P744">
        <v>79.7</v>
      </c>
      <c r="Q744">
        <v>74.84</v>
      </c>
      <c r="R744">
        <v>65.7</v>
      </c>
      <c r="S744">
        <v>53.42</v>
      </c>
      <c r="T744">
        <v>39.9</v>
      </c>
      <c r="U744">
        <v>32.700000000000003</v>
      </c>
      <c r="W744" s="24">
        <v>742</v>
      </c>
    </row>
    <row r="745" spans="5:23" x14ac:dyDescent="0.3">
      <c r="E745" t="s">
        <v>32</v>
      </c>
      <c r="F745" t="s">
        <v>1140</v>
      </c>
      <c r="G745" t="s">
        <v>1146</v>
      </c>
      <c r="H745" t="s">
        <v>1149</v>
      </c>
      <c r="I745" t="s">
        <v>2301</v>
      </c>
      <c r="J745">
        <v>44.2</v>
      </c>
      <c r="K745">
        <v>46.58</v>
      </c>
      <c r="L745">
        <v>56.5</v>
      </c>
      <c r="M745">
        <v>57.56</v>
      </c>
      <c r="N745">
        <v>72</v>
      </c>
      <c r="O745">
        <v>82.22</v>
      </c>
      <c r="P745">
        <v>86.72</v>
      </c>
      <c r="Q745">
        <v>86.72</v>
      </c>
      <c r="R745">
        <v>77.900000000000006</v>
      </c>
      <c r="S745">
        <v>63.14</v>
      </c>
      <c r="T745">
        <v>50.2</v>
      </c>
      <c r="U745">
        <v>41.5</v>
      </c>
      <c r="W745" s="19">
        <v>743</v>
      </c>
    </row>
    <row r="746" spans="5:23" x14ac:dyDescent="0.3">
      <c r="E746" t="s">
        <v>32</v>
      </c>
      <c r="F746" t="s">
        <v>1140</v>
      </c>
      <c r="G746" t="s">
        <v>1146</v>
      </c>
      <c r="H746" t="s">
        <v>1150</v>
      </c>
      <c r="I746" t="s">
        <v>2302</v>
      </c>
      <c r="J746">
        <v>48.9</v>
      </c>
      <c r="K746">
        <v>51.62</v>
      </c>
      <c r="L746">
        <v>58.6</v>
      </c>
      <c r="M746">
        <v>62.06</v>
      </c>
      <c r="N746">
        <v>83.8</v>
      </c>
      <c r="O746">
        <v>90.86</v>
      </c>
      <c r="P746">
        <v>94.28</v>
      </c>
      <c r="Q746">
        <v>90.32</v>
      </c>
      <c r="R746">
        <v>83.1</v>
      </c>
      <c r="S746">
        <v>66.92</v>
      </c>
      <c r="T746">
        <v>52.3</v>
      </c>
      <c r="U746">
        <v>47.5</v>
      </c>
      <c r="W746" s="24">
        <v>744</v>
      </c>
    </row>
    <row r="747" spans="5:23" x14ac:dyDescent="0.3">
      <c r="E747" t="s">
        <v>32</v>
      </c>
      <c r="F747" t="s">
        <v>1140</v>
      </c>
      <c r="G747" t="s">
        <v>1151</v>
      </c>
      <c r="H747" t="s">
        <v>1152</v>
      </c>
      <c r="I747" t="s">
        <v>2303</v>
      </c>
      <c r="J747">
        <v>33.299999999999997</v>
      </c>
      <c r="K747">
        <v>38.119999999999997</v>
      </c>
      <c r="L747">
        <v>42.1</v>
      </c>
      <c r="M747">
        <v>50.36</v>
      </c>
      <c r="N747">
        <v>59</v>
      </c>
      <c r="O747">
        <v>67.459999999999994</v>
      </c>
      <c r="P747">
        <v>75.739999999999995</v>
      </c>
      <c r="Q747">
        <v>73.400000000000006</v>
      </c>
      <c r="R747">
        <v>62.2</v>
      </c>
      <c r="S747">
        <v>50</v>
      </c>
      <c r="T747">
        <v>39.9</v>
      </c>
      <c r="U747">
        <v>31.1</v>
      </c>
      <c r="W747" s="19">
        <v>745</v>
      </c>
    </row>
    <row r="748" spans="5:23" x14ac:dyDescent="0.3">
      <c r="E748" t="s">
        <v>32</v>
      </c>
      <c r="F748" t="s">
        <v>1140</v>
      </c>
      <c r="G748" t="s">
        <v>1153</v>
      </c>
      <c r="H748" t="s">
        <v>1154</v>
      </c>
      <c r="I748" t="s">
        <v>2304</v>
      </c>
      <c r="J748">
        <v>35.4</v>
      </c>
      <c r="K748">
        <v>35.06</v>
      </c>
      <c r="L748">
        <v>39</v>
      </c>
      <c r="M748">
        <v>50.18</v>
      </c>
      <c r="N748">
        <v>58.5</v>
      </c>
      <c r="O748">
        <v>71.78</v>
      </c>
      <c r="P748">
        <v>76.459999999999994</v>
      </c>
      <c r="Q748">
        <v>72.14</v>
      </c>
      <c r="R748">
        <v>64.8</v>
      </c>
      <c r="S748">
        <v>51.08</v>
      </c>
      <c r="T748">
        <v>38.1</v>
      </c>
      <c r="U748">
        <v>31.6</v>
      </c>
      <c r="W748" s="24">
        <v>746</v>
      </c>
    </row>
    <row r="749" spans="5:23" x14ac:dyDescent="0.3">
      <c r="E749" t="s">
        <v>32</v>
      </c>
      <c r="F749" t="s">
        <v>1140</v>
      </c>
      <c r="G749" t="s">
        <v>248</v>
      </c>
      <c r="H749" t="s">
        <v>1155</v>
      </c>
      <c r="I749" t="s">
        <v>2305</v>
      </c>
      <c r="J749">
        <v>28.2</v>
      </c>
      <c r="K749">
        <v>35.96</v>
      </c>
      <c r="L749">
        <v>37.9</v>
      </c>
      <c r="M749">
        <v>50.36</v>
      </c>
      <c r="N749">
        <v>57.6</v>
      </c>
      <c r="O749">
        <v>68.36</v>
      </c>
      <c r="P749">
        <v>74.66</v>
      </c>
      <c r="Q749">
        <v>72.680000000000007</v>
      </c>
      <c r="R749">
        <v>61.3</v>
      </c>
      <c r="S749">
        <v>46.94</v>
      </c>
      <c r="T749">
        <v>37.9</v>
      </c>
      <c r="U749">
        <v>32.4</v>
      </c>
      <c r="W749" s="19">
        <v>747</v>
      </c>
    </row>
    <row r="750" spans="5:23" x14ac:dyDescent="0.3">
      <c r="E750" t="s">
        <v>32</v>
      </c>
      <c r="F750" t="s">
        <v>1156</v>
      </c>
      <c r="G750" t="s">
        <v>1157</v>
      </c>
      <c r="H750" t="s">
        <v>1158</v>
      </c>
      <c r="I750" t="s">
        <v>2306</v>
      </c>
      <c r="J750">
        <v>16.899999999999999</v>
      </c>
      <c r="K750">
        <v>21.2</v>
      </c>
      <c r="L750">
        <v>30.6</v>
      </c>
      <c r="M750">
        <v>38.299999999999997</v>
      </c>
      <c r="N750">
        <v>51.3</v>
      </c>
      <c r="O750">
        <v>64.040000000000006</v>
      </c>
      <c r="P750">
        <v>64.58</v>
      </c>
      <c r="Q750">
        <v>64.58</v>
      </c>
      <c r="R750">
        <v>54</v>
      </c>
      <c r="S750">
        <v>40.46</v>
      </c>
      <c r="T750">
        <v>30.6</v>
      </c>
      <c r="U750">
        <v>19.399999999999999</v>
      </c>
      <c r="W750" s="24">
        <v>748</v>
      </c>
    </row>
    <row r="751" spans="5:23" x14ac:dyDescent="0.3">
      <c r="E751" t="s">
        <v>32</v>
      </c>
      <c r="F751" t="s">
        <v>1156</v>
      </c>
      <c r="G751" t="s">
        <v>1159</v>
      </c>
      <c r="H751" t="s">
        <v>460</v>
      </c>
      <c r="I751" t="s">
        <v>2307</v>
      </c>
      <c r="J751">
        <v>19.899999999999999</v>
      </c>
      <c r="K751">
        <v>25.16</v>
      </c>
      <c r="L751">
        <v>36.700000000000003</v>
      </c>
      <c r="M751">
        <v>48.56</v>
      </c>
      <c r="N751">
        <v>60.3</v>
      </c>
      <c r="O751">
        <v>65.3</v>
      </c>
      <c r="P751">
        <v>71.959999999999994</v>
      </c>
      <c r="Q751">
        <v>68.900000000000006</v>
      </c>
      <c r="R751">
        <v>61.2</v>
      </c>
      <c r="S751">
        <v>49.64</v>
      </c>
      <c r="T751">
        <v>40.299999999999997</v>
      </c>
      <c r="U751">
        <v>28.9</v>
      </c>
      <c r="W751" s="19">
        <v>749</v>
      </c>
    </row>
    <row r="752" spans="5:23" x14ac:dyDescent="0.3">
      <c r="E752" t="s">
        <v>32</v>
      </c>
      <c r="F752" t="s">
        <v>1156</v>
      </c>
      <c r="G752" t="s">
        <v>1160</v>
      </c>
      <c r="H752" t="s">
        <v>1161</v>
      </c>
      <c r="I752" t="s">
        <v>2308</v>
      </c>
      <c r="J752">
        <v>23.2</v>
      </c>
      <c r="K752">
        <v>23.9</v>
      </c>
      <c r="L752">
        <v>33.799999999999997</v>
      </c>
      <c r="M752">
        <v>46.22</v>
      </c>
      <c r="N752">
        <v>57.6</v>
      </c>
      <c r="O752">
        <v>66.739999999999995</v>
      </c>
      <c r="P752">
        <v>68.36</v>
      </c>
      <c r="Q752">
        <v>66.92</v>
      </c>
      <c r="R752">
        <v>57.6</v>
      </c>
      <c r="S752">
        <v>49.46</v>
      </c>
      <c r="T752">
        <v>39.700000000000003</v>
      </c>
      <c r="U752">
        <v>28</v>
      </c>
      <c r="W752" s="24">
        <v>750</v>
      </c>
    </row>
    <row r="753" spans="5:23" x14ac:dyDescent="0.3">
      <c r="E753" t="s">
        <v>32</v>
      </c>
      <c r="F753" t="s">
        <v>1156</v>
      </c>
      <c r="G753" t="s">
        <v>1162</v>
      </c>
      <c r="H753" t="s">
        <v>1163</v>
      </c>
      <c r="I753" t="s">
        <v>2309</v>
      </c>
      <c r="J753">
        <v>25.9</v>
      </c>
      <c r="K753">
        <v>24.44</v>
      </c>
      <c r="L753">
        <v>36.9</v>
      </c>
      <c r="M753">
        <v>45.5</v>
      </c>
      <c r="N753">
        <v>56.7</v>
      </c>
      <c r="O753">
        <v>65.48</v>
      </c>
      <c r="P753">
        <v>71.599999999999994</v>
      </c>
      <c r="Q753">
        <v>69.260000000000005</v>
      </c>
      <c r="R753">
        <v>61.7</v>
      </c>
      <c r="S753">
        <v>49.46</v>
      </c>
      <c r="T753">
        <v>42.8</v>
      </c>
      <c r="U753">
        <v>28</v>
      </c>
      <c r="W753" s="19">
        <v>751</v>
      </c>
    </row>
    <row r="754" spans="5:23" x14ac:dyDescent="0.3">
      <c r="E754" t="s">
        <v>32</v>
      </c>
      <c r="F754" t="s">
        <v>1156</v>
      </c>
      <c r="G754" t="s">
        <v>1164</v>
      </c>
      <c r="H754" t="s">
        <v>1165</v>
      </c>
      <c r="I754" t="s">
        <v>2310</v>
      </c>
      <c r="J754">
        <v>26.8</v>
      </c>
      <c r="K754">
        <v>31.82</v>
      </c>
      <c r="L754">
        <v>38.5</v>
      </c>
      <c r="M754">
        <v>49.28</v>
      </c>
      <c r="N754">
        <v>52</v>
      </c>
      <c r="O754">
        <v>64.94</v>
      </c>
      <c r="P754">
        <v>67.459999999999994</v>
      </c>
      <c r="Q754">
        <v>66.56</v>
      </c>
      <c r="R754">
        <v>60.4</v>
      </c>
      <c r="S754">
        <v>48.74</v>
      </c>
      <c r="T754">
        <v>40.799999999999997</v>
      </c>
      <c r="U754">
        <v>30</v>
      </c>
      <c r="W754" s="24">
        <v>752</v>
      </c>
    </row>
    <row r="755" spans="5:23" x14ac:dyDescent="0.3">
      <c r="E755" t="s">
        <v>32</v>
      </c>
      <c r="F755" t="s">
        <v>1156</v>
      </c>
      <c r="G755" t="s">
        <v>146</v>
      </c>
      <c r="H755" t="s">
        <v>1166</v>
      </c>
      <c r="I755" t="s">
        <v>2311</v>
      </c>
      <c r="J755">
        <v>25.9</v>
      </c>
      <c r="K755">
        <v>26.96</v>
      </c>
      <c r="L755">
        <v>33.1</v>
      </c>
      <c r="M755">
        <v>40.64</v>
      </c>
      <c r="N755">
        <v>52.7</v>
      </c>
      <c r="O755">
        <v>65.66</v>
      </c>
      <c r="P755">
        <v>70.34</v>
      </c>
      <c r="Q755">
        <v>64.58</v>
      </c>
      <c r="R755">
        <v>57</v>
      </c>
      <c r="S755">
        <v>45.5</v>
      </c>
      <c r="T755">
        <v>35.4</v>
      </c>
      <c r="U755">
        <v>30.6</v>
      </c>
      <c r="W755" s="19">
        <v>753</v>
      </c>
    </row>
    <row r="756" spans="5:23" x14ac:dyDescent="0.3">
      <c r="E756" t="s">
        <v>32</v>
      </c>
      <c r="F756" t="s">
        <v>1156</v>
      </c>
      <c r="G756" t="s">
        <v>681</v>
      </c>
      <c r="H756" t="s">
        <v>1167</v>
      </c>
      <c r="I756" t="s">
        <v>2312</v>
      </c>
      <c r="J756">
        <v>19.8</v>
      </c>
      <c r="K756">
        <v>15.26</v>
      </c>
      <c r="L756">
        <v>36.700000000000003</v>
      </c>
      <c r="M756">
        <v>49.46</v>
      </c>
      <c r="N756">
        <v>53.2</v>
      </c>
      <c r="O756">
        <v>65.84</v>
      </c>
      <c r="P756">
        <v>71.959999999999994</v>
      </c>
      <c r="Q756">
        <v>68</v>
      </c>
      <c r="R756">
        <v>63.3</v>
      </c>
      <c r="S756">
        <v>47.66</v>
      </c>
      <c r="T756">
        <v>41.4</v>
      </c>
      <c r="U756">
        <v>29.7</v>
      </c>
      <c r="W756" s="24">
        <v>754</v>
      </c>
    </row>
    <row r="757" spans="5:23" x14ac:dyDescent="0.3">
      <c r="E757" t="s">
        <v>32</v>
      </c>
      <c r="F757" t="s">
        <v>1156</v>
      </c>
      <c r="G757" t="s">
        <v>725</v>
      </c>
      <c r="H757" t="s">
        <v>1168</v>
      </c>
      <c r="I757" t="s">
        <v>2313</v>
      </c>
      <c r="J757">
        <v>30.2</v>
      </c>
      <c r="K757">
        <v>34.159999999999997</v>
      </c>
      <c r="L757">
        <v>42.4</v>
      </c>
      <c r="M757">
        <v>51.62</v>
      </c>
      <c r="N757">
        <v>59.9</v>
      </c>
      <c r="O757">
        <v>70.88</v>
      </c>
      <c r="P757">
        <v>76.64</v>
      </c>
      <c r="Q757">
        <v>74.3</v>
      </c>
      <c r="R757">
        <v>66.599999999999994</v>
      </c>
      <c r="S757">
        <v>54.32</v>
      </c>
      <c r="T757">
        <v>48</v>
      </c>
      <c r="U757">
        <v>37.9</v>
      </c>
      <c r="W757" s="19">
        <v>755</v>
      </c>
    </row>
    <row r="758" spans="5:23" x14ac:dyDescent="0.3">
      <c r="E758" t="s">
        <v>32</v>
      </c>
      <c r="F758" t="s">
        <v>1156</v>
      </c>
      <c r="G758" t="s">
        <v>1169</v>
      </c>
      <c r="H758" t="s">
        <v>1027</v>
      </c>
      <c r="I758" t="s">
        <v>2314</v>
      </c>
      <c r="J758">
        <v>30.2</v>
      </c>
      <c r="K758">
        <v>22.64</v>
      </c>
      <c r="L758">
        <v>35.799999999999997</v>
      </c>
      <c r="M758">
        <v>40.82</v>
      </c>
      <c r="N758">
        <v>52.5</v>
      </c>
      <c r="O758">
        <v>62.06</v>
      </c>
      <c r="P758">
        <v>68.900000000000006</v>
      </c>
      <c r="Q758">
        <v>62.78</v>
      </c>
      <c r="R758">
        <v>56.5</v>
      </c>
      <c r="S758">
        <v>49.46</v>
      </c>
      <c r="T758">
        <v>35.6</v>
      </c>
      <c r="U758">
        <v>33.1</v>
      </c>
      <c r="W758" s="24">
        <v>756</v>
      </c>
    </row>
    <row r="759" spans="5:23" x14ac:dyDescent="0.3">
      <c r="E759" t="s">
        <v>32</v>
      </c>
      <c r="F759" t="s">
        <v>1156</v>
      </c>
      <c r="G759" t="s">
        <v>1170</v>
      </c>
      <c r="H759" t="s">
        <v>1171</v>
      </c>
      <c r="I759" t="s">
        <v>2315</v>
      </c>
      <c r="J759">
        <v>17.399999999999999</v>
      </c>
      <c r="K759">
        <v>19.22</v>
      </c>
      <c r="L759">
        <v>30.6</v>
      </c>
      <c r="M759">
        <v>44.6</v>
      </c>
      <c r="N759">
        <v>57.6</v>
      </c>
      <c r="O759">
        <v>65.84</v>
      </c>
      <c r="P759">
        <v>69.62</v>
      </c>
      <c r="Q759">
        <v>68.180000000000007</v>
      </c>
      <c r="R759">
        <v>57.6</v>
      </c>
      <c r="S759">
        <v>46.4</v>
      </c>
      <c r="T759">
        <v>34.700000000000003</v>
      </c>
      <c r="U759">
        <v>22.5</v>
      </c>
      <c r="W759" s="19">
        <v>757</v>
      </c>
    </row>
    <row r="760" spans="5:23" x14ac:dyDescent="0.3">
      <c r="E760" t="s">
        <v>32</v>
      </c>
      <c r="F760" t="s">
        <v>1156</v>
      </c>
      <c r="G760" t="s">
        <v>1172</v>
      </c>
      <c r="H760" t="s">
        <v>543</v>
      </c>
      <c r="I760" t="s">
        <v>2316</v>
      </c>
      <c r="J760">
        <v>25.9</v>
      </c>
      <c r="K760">
        <v>26.6</v>
      </c>
      <c r="L760">
        <v>29.5</v>
      </c>
      <c r="M760">
        <v>48.74</v>
      </c>
      <c r="N760">
        <v>53.2</v>
      </c>
      <c r="O760">
        <v>65.66</v>
      </c>
      <c r="P760">
        <v>69.98</v>
      </c>
      <c r="Q760">
        <v>68.36</v>
      </c>
      <c r="R760">
        <v>62.4</v>
      </c>
      <c r="S760">
        <v>48.2</v>
      </c>
      <c r="T760">
        <v>38.799999999999997</v>
      </c>
      <c r="U760">
        <v>24.4</v>
      </c>
      <c r="W760" s="24">
        <v>758</v>
      </c>
    </row>
    <row r="761" spans="5:23" x14ac:dyDescent="0.3">
      <c r="E761" t="s">
        <v>32</v>
      </c>
      <c r="F761" t="s">
        <v>1156</v>
      </c>
      <c r="G761" t="s">
        <v>1173</v>
      </c>
      <c r="H761" t="s">
        <v>1174</v>
      </c>
      <c r="I761" t="s">
        <v>2317</v>
      </c>
      <c r="J761">
        <v>28.9</v>
      </c>
      <c r="K761">
        <v>34.700000000000003</v>
      </c>
      <c r="L761">
        <v>43.7</v>
      </c>
      <c r="M761">
        <v>52.34</v>
      </c>
      <c r="N761">
        <v>63</v>
      </c>
      <c r="O761">
        <v>71.959999999999994</v>
      </c>
      <c r="P761">
        <v>77</v>
      </c>
      <c r="Q761">
        <v>73.760000000000005</v>
      </c>
      <c r="R761">
        <v>68.400000000000006</v>
      </c>
      <c r="S761">
        <v>55.4</v>
      </c>
      <c r="T761">
        <v>48</v>
      </c>
      <c r="U761">
        <v>35.4</v>
      </c>
      <c r="W761" s="19">
        <v>759</v>
      </c>
    </row>
    <row r="762" spans="5:23" x14ac:dyDescent="0.3">
      <c r="E762" t="s">
        <v>32</v>
      </c>
      <c r="F762" t="s">
        <v>1156</v>
      </c>
      <c r="G762" t="s">
        <v>1173</v>
      </c>
      <c r="H762" t="s">
        <v>1174</v>
      </c>
      <c r="I762" t="s">
        <v>2318</v>
      </c>
      <c r="J762">
        <v>34.200000000000003</v>
      </c>
      <c r="K762">
        <v>31.64</v>
      </c>
      <c r="L762">
        <v>42.1</v>
      </c>
      <c r="M762">
        <v>51.62</v>
      </c>
      <c r="N762">
        <v>61</v>
      </c>
      <c r="O762">
        <v>71.06</v>
      </c>
      <c r="P762">
        <v>77</v>
      </c>
      <c r="Q762">
        <v>76.64</v>
      </c>
      <c r="R762">
        <v>67.8</v>
      </c>
      <c r="S762">
        <v>57.2</v>
      </c>
      <c r="T762">
        <v>45.1</v>
      </c>
      <c r="U762">
        <v>37.9</v>
      </c>
      <c r="W762" s="24">
        <v>760</v>
      </c>
    </row>
    <row r="763" spans="5:23" x14ac:dyDescent="0.3">
      <c r="E763" t="s">
        <v>32</v>
      </c>
      <c r="F763" t="s">
        <v>1156</v>
      </c>
      <c r="G763" t="s">
        <v>1173</v>
      </c>
      <c r="H763" t="s">
        <v>1174</v>
      </c>
      <c r="I763" t="s">
        <v>2319</v>
      </c>
      <c r="J763">
        <v>35.4</v>
      </c>
      <c r="K763">
        <v>32.18</v>
      </c>
      <c r="L763">
        <v>44.2</v>
      </c>
      <c r="M763">
        <v>54.86</v>
      </c>
      <c r="N763">
        <v>61.5</v>
      </c>
      <c r="O763">
        <v>71.959999999999994</v>
      </c>
      <c r="P763">
        <v>79.7</v>
      </c>
      <c r="Q763">
        <v>77</v>
      </c>
      <c r="R763">
        <v>68.5</v>
      </c>
      <c r="S763">
        <v>59.72</v>
      </c>
      <c r="T763">
        <v>52.2</v>
      </c>
      <c r="U763">
        <v>38.5</v>
      </c>
      <c r="W763" s="19">
        <v>761</v>
      </c>
    </row>
    <row r="764" spans="5:23" x14ac:dyDescent="0.3">
      <c r="E764" t="s">
        <v>32</v>
      </c>
      <c r="F764" t="s">
        <v>1156</v>
      </c>
      <c r="G764" t="s">
        <v>1175</v>
      </c>
      <c r="H764" t="s">
        <v>1176</v>
      </c>
      <c r="I764" t="s">
        <v>2320</v>
      </c>
      <c r="J764">
        <v>32</v>
      </c>
      <c r="K764">
        <v>24.44</v>
      </c>
      <c r="L764">
        <v>28.8</v>
      </c>
      <c r="M764">
        <v>48.56</v>
      </c>
      <c r="N764">
        <v>50.9</v>
      </c>
      <c r="O764">
        <v>73.400000000000006</v>
      </c>
      <c r="P764">
        <v>71.78</v>
      </c>
      <c r="Q764">
        <v>67.099999999999994</v>
      </c>
      <c r="R764">
        <v>62.2</v>
      </c>
      <c r="S764">
        <v>51.98</v>
      </c>
      <c r="T764">
        <v>46</v>
      </c>
      <c r="U764">
        <v>31.6</v>
      </c>
      <c r="W764" s="24">
        <v>762</v>
      </c>
    </row>
    <row r="765" spans="5:23" x14ac:dyDescent="0.3">
      <c r="E765" t="s">
        <v>32</v>
      </c>
      <c r="F765" t="s">
        <v>1156</v>
      </c>
      <c r="G765" t="s">
        <v>1177</v>
      </c>
      <c r="H765" t="s">
        <v>1178</v>
      </c>
      <c r="I765" t="s">
        <v>2321</v>
      </c>
      <c r="J765">
        <v>24.4</v>
      </c>
      <c r="K765">
        <v>28.58</v>
      </c>
      <c r="L765">
        <v>42.1</v>
      </c>
      <c r="M765">
        <v>51.8</v>
      </c>
      <c r="N765">
        <v>59.5</v>
      </c>
      <c r="O765">
        <v>67.819999999999993</v>
      </c>
      <c r="P765">
        <v>70.16</v>
      </c>
      <c r="Q765">
        <v>69.98</v>
      </c>
      <c r="R765">
        <v>63</v>
      </c>
      <c r="S765">
        <v>49.46</v>
      </c>
      <c r="T765">
        <v>45.9</v>
      </c>
      <c r="U765">
        <v>31.8</v>
      </c>
      <c r="W765" s="19">
        <v>763</v>
      </c>
    </row>
    <row r="766" spans="5:23" x14ac:dyDescent="0.3">
      <c r="E766" t="s">
        <v>32</v>
      </c>
      <c r="F766" t="s">
        <v>1156</v>
      </c>
      <c r="G766" t="s">
        <v>725</v>
      </c>
      <c r="H766" t="s">
        <v>1179</v>
      </c>
      <c r="I766" t="s">
        <v>2322</v>
      </c>
      <c r="J766">
        <v>34.299999999999997</v>
      </c>
      <c r="K766">
        <v>33.799999999999997</v>
      </c>
      <c r="L766">
        <v>44.6</v>
      </c>
      <c r="M766">
        <v>50.9</v>
      </c>
      <c r="N766">
        <v>58.3</v>
      </c>
      <c r="O766">
        <v>65.84</v>
      </c>
      <c r="P766">
        <v>75.2</v>
      </c>
      <c r="Q766">
        <v>75.56</v>
      </c>
      <c r="R766">
        <v>71.2</v>
      </c>
      <c r="S766">
        <v>54.32</v>
      </c>
      <c r="T766">
        <v>50.4</v>
      </c>
      <c r="U766">
        <v>37</v>
      </c>
      <c r="W766" s="24">
        <v>764</v>
      </c>
    </row>
    <row r="767" spans="5:23" x14ac:dyDescent="0.3">
      <c r="E767" t="s">
        <v>32</v>
      </c>
      <c r="F767" t="s">
        <v>1156</v>
      </c>
      <c r="G767" t="s">
        <v>428</v>
      </c>
      <c r="H767" t="s">
        <v>897</v>
      </c>
      <c r="I767" t="s">
        <v>2323</v>
      </c>
      <c r="J767">
        <v>24.6</v>
      </c>
      <c r="K767">
        <v>24.08</v>
      </c>
      <c r="L767">
        <v>36.9</v>
      </c>
      <c r="M767">
        <v>48.02</v>
      </c>
      <c r="N767">
        <v>59.7</v>
      </c>
      <c r="O767">
        <v>66.56</v>
      </c>
      <c r="P767">
        <v>71.959999999999994</v>
      </c>
      <c r="Q767">
        <v>69.62</v>
      </c>
      <c r="R767">
        <v>62.6</v>
      </c>
      <c r="S767">
        <v>50.72</v>
      </c>
      <c r="T767">
        <v>42.4</v>
      </c>
      <c r="U767">
        <v>28.9</v>
      </c>
      <c r="W767" s="19">
        <v>765</v>
      </c>
    </row>
    <row r="768" spans="5:23" x14ac:dyDescent="0.3">
      <c r="E768" t="s">
        <v>32</v>
      </c>
      <c r="F768" t="s">
        <v>1156</v>
      </c>
      <c r="G768" t="s">
        <v>277</v>
      </c>
      <c r="H768" t="s">
        <v>1180</v>
      </c>
      <c r="I768" t="s">
        <v>2324</v>
      </c>
      <c r="J768">
        <v>19.8</v>
      </c>
      <c r="K768">
        <v>30.2</v>
      </c>
      <c r="L768">
        <v>40.5</v>
      </c>
      <c r="M768">
        <v>48.92</v>
      </c>
      <c r="N768">
        <v>57.4</v>
      </c>
      <c r="O768">
        <v>69.08</v>
      </c>
      <c r="P768">
        <v>74.66</v>
      </c>
      <c r="Q768">
        <v>72.14</v>
      </c>
      <c r="R768">
        <v>62.4</v>
      </c>
      <c r="S768">
        <v>48.74</v>
      </c>
      <c r="T768">
        <v>43.3</v>
      </c>
      <c r="U768">
        <v>36</v>
      </c>
      <c r="W768" s="24">
        <v>766</v>
      </c>
    </row>
    <row r="769" spans="5:23" x14ac:dyDescent="0.3">
      <c r="E769" t="s">
        <v>32</v>
      </c>
      <c r="F769" t="s">
        <v>1156</v>
      </c>
      <c r="G769" t="s">
        <v>1181</v>
      </c>
      <c r="H769" t="s">
        <v>1182</v>
      </c>
      <c r="I769" t="s">
        <v>2325</v>
      </c>
      <c r="J769">
        <v>26.1</v>
      </c>
      <c r="K769">
        <v>25.34</v>
      </c>
      <c r="L769">
        <v>37.4</v>
      </c>
      <c r="M769">
        <v>48.02</v>
      </c>
      <c r="N769">
        <v>59.9</v>
      </c>
      <c r="O769">
        <v>66.38</v>
      </c>
      <c r="P769">
        <v>71.78</v>
      </c>
      <c r="Q769">
        <v>68</v>
      </c>
      <c r="R769">
        <v>60.8</v>
      </c>
      <c r="S769">
        <v>49.46</v>
      </c>
      <c r="T769">
        <v>41</v>
      </c>
      <c r="U769">
        <v>27.7</v>
      </c>
      <c r="W769" s="19">
        <v>767</v>
      </c>
    </row>
    <row r="770" spans="5:23" x14ac:dyDescent="0.3">
      <c r="E770" t="s">
        <v>32</v>
      </c>
      <c r="F770" t="s">
        <v>1156</v>
      </c>
      <c r="G770" t="s">
        <v>1183</v>
      </c>
      <c r="H770" t="s">
        <v>1184</v>
      </c>
      <c r="I770" t="s">
        <v>2326</v>
      </c>
      <c r="J770">
        <v>24.6</v>
      </c>
      <c r="K770">
        <v>28.94</v>
      </c>
      <c r="L770">
        <v>32.200000000000003</v>
      </c>
      <c r="M770">
        <v>43.7</v>
      </c>
      <c r="N770">
        <v>58.6</v>
      </c>
      <c r="O770">
        <v>66.02</v>
      </c>
      <c r="P770">
        <v>69.08</v>
      </c>
      <c r="Q770">
        <v>66.02</v>
      </c>
      <c r="R770">
        <v>61.9</v>
      </c>
      <c r="S770">
        <v>50.18</v>
      </c>
      <c r="T770">
        <v>39.6</v>
      </c>
      <c r="U770">
        <v>24.3</v>
      </c>
      <c r="W770" s="24">
        <v>768</v>
      </c>
    </row>
    <row r="771" spans="5:23" x14ac:dyDescent="0.3">
      <c r="E771" t="s">
        <v>32</v>
      </c>
      <c r="F771" t="s">
        <v>1156</v>
      </c>
      <c r="G771" t="s">
        <v>146</v>
      </c>
      <c r="H771" t="s">
        <v>1185</v>
      </c>
      <c r="I771" t="s">
        <v>2327</v>
      </c>
      <c r="J771">
        <v>22.3</v>
      </c>
      <c r="K771">
        <v>24.98</v>
      </c>
      <c r="L771">
        <v>29.3</v>
      </c>
      <c r="M771">
        <v>45.32</v>
      </c>
      <c r="N771">
        <v>54.9</v>
      </c>
      <c r="O771">
        <v>63.14</v>
      </c>
      <c r="P771">
        <v>67.819999999999993</v>
      </c>
      <c r="Q771">
        <v>68.36</v>
      </c>
      <c r="R771">
        <v>63.1</v>
      </c>
      <c r="S771">
        <v>49.82</v>
      </c>
      <c r="T771">
        <v>35.799999999999997</v>
      </c>
      <c r="U771">
        <v>28.8</v>
      </c>
      <c r="W771" s="19">
        <v>769</v>
      </c>
    </row>
    <row r="772" spans="5:23" x14ac:dyDescent="0.3">
      <c r="E772" t="s">
        <v>32</v>
      </c>
      <c r="F772" t="s">
        <v>1156</v>
      </c>
      <c r="G772" t="s">
        <v>725</v>
      </c>
      <c r="H772" t="s">
        <v>1186</v>
      </c>
      <c r="I772" t="s">
        <v>2328</v>
      </c>
      <c r="J772">
        <v>28.4</v>
      </c>
      <c r="K772">
        <v>35.78</v>
      </c>
      <c r="L772">
        <v>41.4</v>
      </c>
      <c r="M772">
        <v>47.3</v>
      </c>
      <c r="N772">
        <v>57.4</v>
      </c>
      <c r="O772">
        <v>64.22</v>
      </c>
      <c r="P772">
        <v>68.900000000000006</v>
      </c>
      <c r="Q772">
        <v>72.319999999999993</v>
      </c>
      <c r="R772">
        <v>65.5</v>
      </c>
      <c r="S772">
        <v>55.58</v>
      </c>
      <c r="T772">
        <v>44.2</v>
      </c>
      <c r="U772">
        <v>37</v>
      </c>
      <c r="W772" s="24">
        <v>770</v>
      </c>
    </row>
    <row r="773" spans="5:23" x14ac:dyDescent="0.3">
      <c r="E773" t="s">
        <v>32</v>
      </c>
      <c r="F773" t="s">
        <v>1156</v>
      </c>
      <c r="G773" t="s">
        <v>1187</v>
      </c>
      <c r="H773" t="s">
        <v>1188</v>
      </c>
      <c r="I773" t="s">
        <v>2329</v>
      </c>
      <c r="J773">
        <v>24.1</v>
      </c>
      <c r="K773">
        <v>30.74</v>
      </c>
      <c r="L773">
        <v>43.7</v>
      </c>
      <c r="M773">
        <v>52.16</v>
      </c>
      <c r="N773">
        <v>57.6</v>
      </c>
      <c r="O773">
        <v>65.3</v>
      </c>
      <c r="P773">
        <v>73.22</v>
      </c>
      <c r="Q773">
        <v>69.44</v>
      </c>
      <c r="R773">
        <v>64.8</v>
      </c>
      <c r="S773">
        <v>53.6</v>
      </c>
      <c r="T773">
        <v>45.1</v>
      </c>
      <c r="U773">
        <v>28.9</v>
      </c>
      <c r="W773" s="19">
        <v>771</v>
      </c>
    </row>
    <row r="774" spans="5:23" x14ac:dyDescent="0.3">
      <c r="E774" t="s">
        <v>32</v>
      </c>
      <c r="F774" t="s">
        <v>1189</v>
      </c>
      <c r="G774" t="s">
        <v>1190</v>
      </c>
      <c r="H774" t="s">
        <v>347</v>
      </c>
      <c r="I774" t="s">
        <v>2330</v>
      </c>
      <c r="J774">
        <v>23.2</v>
      </c>
      <c r="K774">
        <v>26.24</v>
      </c>
      <c r="L774">
        <v>37.9</v>
      </c>
      <c r="M774">
        <v>49.1</v>
      </c>
      <c r="N774">
        <v>61</v>
      </c>
      <c r="O774">
        <v>67.64</v>
      </c>
      <c r="P774">
        <v>72.319999999999993</v>
      </c>
      <c r="Q774">
        <v>70.34</v>
      </c>
      <c r="R774">
        <v>62.2</v>
      </c>
      <c r="S774">
        <v>49.82</v>
      </c>
      <c r="T774">
        <v>42.3</v>
      </c>
      <c r="U774">
        <v>32</v>
      </c>
      <c r="W774" s="24">
        <v>772</v>
      </c>
    </row>
    <row r="775" spans="5:23" x14ac:dyDescent="0.3">
      <c r="E775" t="s">
        <v>32</v>
      </c>
      <c r="F775" t="s">
        <v>1189</v>
      </c>
      <c r="G775" t="s">
        <v>1098</v>
      </c>
      <c r="H775" t="s">
        <v>1191</v>
      </c>
      <c r="I775" t="s">
        <v>2331</v>
      </c>
      <c r="J775">
        <v>22.6</v>
      </c>
      <c r="K775">
        <v>32.72</v>
      </c>
      <c r="L775">
        <v>34.5</v>
      </c>
      <c r="M775">
        <v>48.74</v>
      </c>
      <c r="N775">
        <v>58.5</v>
      </c>
      <c r="O775">
        <v>71.239999999999995</v>
      </c>
      <c r="P775">
        <v>73.040000000000006</v>
      </c>
      <c r="Q775">
        <v>70.16</v>
      </c>
      <c r="R775">
        <v>66.2</v>
      </c>
      <c r="S775">
        <v>53.24</v>
      </c>
      <c r="T775">
        <v>50</v>
      </c>
      <c r="U775">
        <v>24.6</v>
      </c>
      <c r="W775" s="19">
        <v>773</v>
      </c>
    </row>
    <row r="776" spans="5:23" x14ac:dyDescent="0.3">
      <c r="E776" t="s">
        <v>32</v>
      </c>
      <c r="F776" t="s">
        <v>1189</v>
      </c>
      <c r="G776" t="s">
        <v>568</v>
      </c>
      <c r="H776" t="s">
        <v>1192</v>
      </c>
      <c r="I776" t="s">
        <v>2332</v>
      </c>
      <c r="J776">
        <v>31.6</v>
      </c>
      <c r="K776">
        <v>32</v>
      </c>
      <c r="L776">
        <v>42.8</v>
      </c>
      <c r="M776">
        <v>56.48</v>
      </c>
      <c r="N776">
        <v>63.3</v>
      </c>
      <c r="O776">
        <v>68</v>
      </c>
      <c r="P776">
        <v>77.36</v>
      </c>
      <c r="Q776">
        <v>73.94</v>
      </c>
      <c r="R776">
        <v>65.099999999999994</v>
      </c>
      <c r="S776">
        <v>53.6</v>
      </c>
      <c r="T776">
        <v>48</v>
      </c>
      <c r="U776">
        <v>36.299999999999997</v>
      </c>
      <c r="W776" s="24">
        <v>774</v>
      </c>
    </row>
    <row r="777" spans="5:23" x14ac:dyDescent="0.3">
      <c r="E777" t="s">
        <v>32</v>
      </c>
      <c r="F777" t="s">
        <v>1189</v>
      </c>
      <c r="G777" t="s">
        <v>1193</v>
      </c>
      <c r="H777" t="s">
        <v>1194</v>
      </c>
      <c r="I777" t="s">
        <v>2333</v>
      </c>
      <c r="J777">
        <v>26.1</v>
      </c>
      <c r="K777">
        <v>25.7</v>
      </c>
      <c r="L777">
        <v>37.6</v>
      </c>
      <c r="M777">
        <v>49.1</v>
      </c>
      <c r="N777">
        <v>61.2</v>
      </c>
      <c r="O777">
        <v>69.98</v>
      </c>
      <c r="P777">
        <v>75.2</v>
      </c>
      <c r="Q777">
        <v>70.88</v>
      </c>
      <c r="R777">
        <v>63.9</v>
      </c>
      <c r="S777">
        <v>52.88</v>
      </c>
      <c r="T777">
        <v>42.4</v>
      </c>
      <c r="U777">
        <v>30.9</v>
      </c>
      <c r="W777" s="19">
        <v>775</v>
      </c>
    </row>
    <row r="778" spans="5:23" x14ac:dyDescent="0.3">
      <c r="E778" t="s">
        <v>32</v>
      </c>
      <c r="F778" t="s">
        <v>1189</v>
      </c>
      <c r="G778" t="s">
        <v>1157</v>
      </c>
      <c r="H778" t="s">
        <v>472</v>
      </c>
      <c r="I778" t="s">
        <v>2334</v>
      </c>
      <c r="J778">
        <v>27.5</v>
      </c>
      <c r="K778">
        <v>28.76</v>
      </c>
      <c r="L778">
        <v>41.5</v>
      </c>
      <c r="M778">
        <v>53.06</v>
      </c>
      <c r="N778">
        <v>63.1</v>
      </c>
      <c r="O778">
        <v>69.8</v>
      </c>
      <c r="P778">
        <v>73.400000000000006</v>
      </c>
      <c r="Q778">
        <v>71.42</v>
      </c>
      <c r="R778">
        <v>64.400000000000006</v>
      </c>
      <c r="S778">
        <v>51.26</v>
      </c>
      <c r="T778">
        <v>44.1</v>
      </c>
      <c r="U778">
        <v>32.700000000000003</v>
      </c>
      <c r="W778" s="24">
        <v>776</v>
      </c>
    </row>
    <row r="779" spans="5:23" x14ac:dyDescent="0.3">
      <c r="E779" t="s">
        <v>32</v>
      </c>
      <c r="F779" t="s">
        <v>1189</v>
      </c>
      <c r="G779" t="s">
        <v>155</v>
      </c>
      <c r="H779" t="s">
        <v>1195</v>
      </c>
      <c r="I779" t="s">
        <v>2335</v>
      </c>
      <c r="J779">
        <v>24.6</v>
      </c>
      <c r="K779">
        <v>26.96</v>
      </c>
      <c r="L779">
        <v>42.4</v>
      </c>
      <c r="M779">
        <v>51.8</v>
      </c>
      <c r="N779">
        <v>63.3</v>
      </c>
      <c r="O779">
        <v>70.34</v>
      </c>
      <c r="P779">
        <v>75.02</v>
      </c>
      <c r="Q779">
        <v>72.680000000000007</v>
      </c>
      <c r="R779">
        <v>63.7</v>
      </c>
      <c r="S779">
        <v>51.26</v>
      </c>
      <c r="T779">
        <v>41</v>
      </c>
      <c r="U779">
        <v>30.9</v>
      </c>
      <c r="W779" s="19">
        <v>777</v>
      </c>
    </row>
    <row r="780" spans="5:23" x14ac:dyDescent="0.3">
      <c r="E780" t="s">
        <v>32</v>
      </c>
      <c r="F780" t="s">
        <v>1189</v>
      </c>
      <c r="G780" t="s">
        <v>763</v>
      </c>
      <c r="H780" t="s">
        <v>1196</v>
      </c>
      <c r="I780" t="s">
        <v>2336</v>
      </c>
      <c r="J780">
        <v>26.8</v>
      </c>
      <c r="K780">
        <v>32.54</v>
      </c>
      <c r="L780">
        <v>44.1</v>
      </c>
      <c r="M780">
        <v>53.78</v>
      </c>
      <c r="N780">
        <v>58.8</v>
      </c>
      <c r="O780">
        <v>67.099999999999994</v>
      </c>
      <c r="P780">
        <v>71.599999999999994</v>
      </c>
      <c r="Q780">
        <v>68.36</v>
      </c>
      <c r="R780">
        <v>63.1</v>
      </c>
      <c r="S780">
        <v>51.8</v>
      </c>
      <c r="T780">
        <v>44.2</v>
      </c>
      <c r="U780">
        <v>32.5</v>
      </c>
      <c r="W780" s="24">
        <v>778</v>
      </c>
    </row>
    <row r="781" spans="5:23" x14ac:dyDescent="0.3">
      <c r="E781" t="s">
        <v>32</v>
      </c>
      <c r="F781" t="s">
        <v>1189</v>
      </c>
      <c r="G781" t="s">
        <v>980</v>
      </c>
      <c r="H781" t="s">
        <v>1197</v>
      </c>
      <c r="I781" t="s">
        <v>2337</v>
      </c>
      <c r="J781">
        <v>21.4</v>
      </c>
      <c r="K781">
        <v>24.26</v>
      </c>
      <c r="L781">
        <v>36.1</v>
      </c>
      <c r="M781">
        <v>48.56</v>
      </c>
      <c r="N781">
        <v>58.6</v>
      </c>
      <c r="O781">
        <v>67.099999999999994</v>
      </c>
      <c r="P781">
        <v>73.040000000000006</v>
      </c>
      <c r="Q781">
        <v>69.98</v>
      </c>
      <c r="R781">
        <v>62.1</v>
      </c>
      <c r="S781">
        <v>50.18</v>
      </c>
      <c r="T781">
        <v>40.799999999999997</v>
      </c>
      <c r="U781">
        <v>30.9</v>
      </c>
      <c r="W781" s="19">
        <v>779</v>
      </c>
    </row>
    <row r="782" spans="5:23" x14ac:dyDescent="0.3">
      <c r="E782" t="s">
        <v>32</v>
      </c>
      <c r="F782" t="s">
        <v>1189</v>
      </c>
      <c r="G782" t="s">
        <v>1157</v>
      </c>
      <c r="H782" t="s">
        <v>472</v>
      </c>
      <c r="I782" t="s">
        <v>2338</v>
      </c>
      <c r="J782">
        <v>29.5</v>
      </c>
      <c r="K782">
        <v>35.6</v>
      </c>
      <c r="L782">
        <v>42.6</v>
      </c>
      <c r="M782">
        <v>49.82</v>
      </c>
      <c r="N782">
        <v>57.7</v>
      </c>
      <c r="O782">
        <v>70.52</v>
      </c>
      <c r="P782">
        <v>75.38</v>
      </c>
      <c r="Q782">
        <v>77.72</v>
      </c>
      <c r="R782">
        <v>69.599999999999994</v>
      </c>
      <c r="S782">
        <v>56.12</v>
      </c>
      <c r="T782">
        <v>44.8</v>
      </c>
      <c r="U782">
        <v>34</v>
      </c>
      <c r="W782" s="24">
        <v>780</v>
      </c>
    </row>
    <row r="783" spans="5:23" x14ac:dyDescent="0.3">
      <c r="E783" t="s">
        <v>32</v>
      </c>
      <c r="F783" t="s">
        <v>1189</v>
      </c>
      <c r="G783" t="s">
        <v>511</v>
      </c>
      <c r="H783" t="s">
        <v>1198</v>
      </c>
      <c r="I783" t="s">
        <v>2339</v>
      </c>
      <c r="J783">
        <v>24.8</v>
      </c>
      <c r="K783">
        <v>25.16</v>
      </c>
      <c r="L783">
        <v>39</v>
      </c>
      <c r="M783">
        <v>51.26</v>
      </c>
      <c r="N783">
        <v>60.3</v>
      </c>
      <c r="O783">
        <v>67.64</v>
      </c>
      <c r="P783">
        <v>73.040000000000006</v>
      </c>
      <c r="Q783">
        <v>69.44</v>
      </c>
      <c r="R783">
        <v>62.8</v>
      </c>
      <c r="S783">
        <v>49.46</v>
      </c>
      <c r="T783">
        <v>39</v>
      </c>
      <c r="U783">
        <v>25</v>
      </c>
      <c r="W783" s="19">
        <v>781</v>
      </c>
    </row>
    <row r="784" spans="5:23" x14ac:dyDescent="0.3">
      <c r="E784" t="s">
        <v>32</v>
      </c>
      <c r="F784" t="s">
        <v>1189</v>
      </c>
      <c r="G784" t="s">
        <v>1199</v>
      </c>
      <c r="H784" t="s">
        <v>1200</v>
      </c>
      <c r="I784" t="s">
        <v>2340</v>
      </c>
      <c r="J784">
        <v>25.2</v>
      </c>
      <c r="K784">
        <v>25.52</v>
      </c>
      <c r="L784">
        <v>39.6</v>
      </c>
      <c r="M784">
        <v>46.76</v>
      </c>
      <c r="N784">
        <v>56.7</v>
      </c>
      <c r="O784">
        <v>66.2</v>
      </c>
      <c r="P784">
        <v>71.599999999999994</v>
      </c>
      <c r="Q784">
        <v>68.36</v>
      </c>
      <c r="R784">
        <v>61.9</v>
      </c>
      <c r="S784">
        <v>49.1</v>
      </c>
      <c r="T784">
        <v>42.4</v>
      </c>
      <c r="U784">
        <v>27.9</v>
      </c>
      <c r="W784" s="24">
        <v>782</v>
      </c>
    </row>
    <row r="785" spans="5:23" x14ac:dyDescent="0.3">
      <c r="E785" t="s">
        <v>32</v>
      </c>
      <c r="F785" t="s">
        <v>1189</v>
      </c>
      <c r="G785" t="s">
        <v>1201</v>
      </c>
      <c r="H785" t="s">
        <v>1202</v>
      </c>
      <c r="I785" t="s">
        <v>2341</v>
      </c>
      <c r="J785">
        <v>37.6</v>
      </c>
      <c r="K785">
        <v>35.96</v>
      </c>
      <c r="L785">
        <v>42.8</v>
      </c>
      <c r="M785">
        <v>55.4</v>
      </c>
      <c r="N785">
        <v>65.099999999999994</v>
      </c>
      <c r="O785">
        <v>66.2</v>
      </c>
      <c r="P785">
        <v>73.040000000000006</v>
      </c>
      <c r="Q785">
        <v>69.08</v>
      </c>
      <c r="R785">
        <v>64</v>
      </c>
      <c r="S785">
        <v>52.16</v>
      </c>
      <c r="T785">
        <v>45.1</v>
      </c>
      <c r="U785">
        <v>33.799999999999997</v>
      </c>
      <c r="W785" s="19">
        <v>783</v>
      </c>
    </row>
    <row r="786" spans="5:23" x14ac:dyDescent="0.3">
      <c r="E786" t="s">
        <v>32</v>
      </c>
      <c r="F786" t="s">
        <v>1203</v>
      </c>
      <c r="G786" t="s">
        <v>612</v>
      </c>
      <c r="H786" t="s">
        <v>1204</v>
      </c>
      <c r="I786" t="s">
        <v>2342</v>
      </c>
      <c r="J786">
        <v>39.4</v>
      </c>
      <c r="K786">
        <v>42.62</v>
      </c>
      <c r="L786">
        <v>52</v>
      </c>
      <c r="M786">
        <v>61.7</v>
      </c>
      <c r="N786">
        <v>73.8</v>
      </c>
      <c r="O786">
        <v>86.54</v>
      </c>
      <c r="P786">
        <v>83.84</v>
      </c>
      <c r="Q786">
        <v>84.56</v>
      </c>
      <c r="R786">
        <v>75.400000000000006</v>
      </c>
      <c r="S786">
        <v>62.78</v>
      </c>
      <c r="T786">
        <v>51.6</v>
      </c>
      <c r="U786">
        <v>42.1</v>
      </c>
      <c r="W786" s="24">
        <v>784</v>
      </c>
    </row>
    <row r="787" spans="5:23" x14ac:dyDescent="0.3">
      <c r="E787" t="s">
        <v>32</v>
      </c>
      <c r="F787" t="s">
        <v>1203</v>
      </c>
      <c r="G787" t="s">
        <v>1205</v>
      </c>
      <c r="I787" t="s">
        <v>2343</v>
      </c>
      <c r="J787">
        <v>34.700000000000003</v>
      </c>
      <c r="K787">
        <v>39.74</v>
      </c>
      <c r="L787">
        <v>46</v>
      </c>
      <c r="M787">
        <v>64.58</v>
      </c>
      <c r="N787">
        <v>69.8</v>
      </c>
      <c r="O787">
        <v>76.099999999999994</v>
      </c>
      <c r="P787">
        <v>80.06</v>
      </c>
      <c r="Q787">
        <v>76.819999999999993</v>
      </c>
      <c r="R787">
        <v>66.900000000000006</v>
      </c>
      <c r="S787">
        <v>58.28</v>
      </c>
      <c r="T787">
        <v>44.8</v>
      </c>
      <c r="U787">
        <v>34.9</v>
      </c>
      <c r="W787" s="19">
        <v>785</v>
      </c>
    </row>
    <row r="788" spans="5:23" x14ac:dyDescent="0.3">
      <c r="E788" t="s">
        <v>32</v>
      </c>
      <c r="F788" t="s">
        <v>1203</v>
      </c>
      <c r="G788" t="s">
        <v>976</v>
      </c>
      <c r="H788" t="s">
        <v>517</v>
      </c>
      <c r="I788" t="s">
        <v>2344</v>
      </c>
      <c r="J788">
        <v>37.4</v>
      </c>
      <c r="K788">
        <v>38.659999999999997</v>
      </c>
      <c r="L788">
        <v>44.4</v>
      </c>
      <c r="M788">
        <v>57.74</v>
      </c>
      <c r="N788">
        <v>72.900000000000006</v>
      </c>
      <c r="O788">
        <v>74.12</v>
      </c>
      <c r="P788">
        <v>81.5</v>
      </c>
      <c r="Q788">
        <v>77.72</v>
      </c>
      <c r="R788">
        <v>77</v>
      </c>
      <c r="S788">
        <v>59.9</v>
      </c>
      <c r="T788">
        <v>48.9</v>
      </c>
      <c r="U788">
        <v>33.299999999999997</v>
      </c>
      <c r="W788" s="24">
        <v>786</v>
      </c>
    </row>
    <row r="789" spans="5:23" x14ac:dyDescent="0.3">
      <c r="E789" t="s">
        <v>32</v>
      </c>
      <c r="F789" t="s">
        <v>1203</v>
      </c>
      <c r="G789" t="s">
        <v>1206</v>
      </c>
      <c r="H789" t="s">
        <v>1207</v>
      </c>
      <c r="I789" t="s">
        <v>2345</v>
      </c>
      <c r="J789">
        <v>39</v>
      </c>
      <c r="K789">
        <v>42.8</v>
      </c>
      <c r="L789">
        <v>48.2</v>
      </c>
      <c r="M789">
        <v>60.8</v>
      </c>
      <c r="N789">
        <v>72.7</v>
      </c>
      <c r="O789">
        <v>84.38</v>
      </c>
      <c r="P789">
        <v>82.76</v>
      </c>
      <c r="Q789">
        <v>82.04</v>
      </c>
      <c r="R789">
        <v>77.7</v>
      </c>
      <c r="S789">
        <v>63.5</v>
      </c>
      <c r="T789">
        <v>47.5</v>
      </c>
      <c r="U789">
        <v>41.7</v>
      </c>
      <c r="W789" s="19">
        <v>787</v>
      </c>
    </row>
    <row r="790" spans="5:23" x14ac:dyDescent="0.3">
      <c r="E790" t="s">
        <v>32</v>
      </c>
      <c r="F790" t="s">
        <v>1203</v>
      </c>
      <c r="G790" t="s">
        <v>660</v>
      </c>
      <c r="H790" t="s">
        <v>1208</v>
      </c>
      <c r="I790" t="s">
        <v>2346</v>
      </c>
      <c r="J790">
        <v>32.700000000000003</v>
      </c>
      <c r="K790">
        <v>35.96</v>
      </c>
      <c r="L790">
        <v>50</v>
      </c>
      <c r="M790">
        <v>59.9</v>
      </c>
      <c r="N790">
        <v>70.900000000000006</v>
      </c>
      <c r="O790">
        <v>77.36</v>
      </c>
      <c r="P790">
        <v>82.58</v>
      </c>
      <c r="Q790">
        <v>82.22</v>
      </c>
      <c r="R790">
        <v>72</v>
      </c>
      <c r="S790">
        <v>57.92</v>
      </c>
      <c r="T790">
        <v>45.5</v>
      </c>
      <c r="U790">
        <v>38.5</v>
      </c>
      <c r="W790" s="24">
        <v>788</v>
      </c>
    </row>
    <row r="791" spans="5:23" x14ac:dyDescent="0.3">
      <c r="E791" t="s">
        <v>32</v>
      </c>
      <c r="F791" t="s">
        <v>1203</v>
      </c>
      <c r="G791" t="s">
        <v>1209</v>
      </c>
      <c r="H791" t="s">
        <v>1210</v>
      </c>
      <c r="I791" t="s">
        <v>2347</v>
      </c>
      <c r="J791">
        <v>36</v>
      </c>
      <c r="K791">
        <v>38.299999999999997</v>
      </c>
      <c r="L791">
        <v>54.1</v>
      </c>
      <c r="M791">
        <v>58.82</v>
      </c>
      <c r="N791">
        <v>67.8</v>
      </c>
      <c r="O791">
        <v>80.42</v>
      </c>
      <c r="P791">
        <v>82.76</v>
      </c>
      <c r="Q791">
        <v>88.88</v>
      </c>
      <c r="R791">
        <v>75.599999999999994</v>
      </c>
      <c r="S791">
        <v>63.5</v>
      </c>
      <c r="T791">
        <v>49.5</v>
      </c>
      <c r="U791">
        <v>37.9</v>
      </c>
      <c r="W791" s="19">
        <v>789</v>
      </c>
    </row>
    <row r="792" spans="5:23" x14ac:dyDescent="0.3">
      <c r="E792" t="s">
        <v>32</v>
      </c>
      <c r="F792" t="s">
        <v>1203</v>
      </c>
      <c r="G792" t="s">
        <v>1206</v>
      </c>
      <c r="H792" t="s">
        <v>1207</v>
      </c>
      <c r="I792" t="s">
        <v>2348</v>
      </c>
      <c r="J792">
        <v>41.7</v>
      </c>
      <c r="K792">
        <v>50.18</v>
      </c>
      <c r="L792">
        <v>48.9</v>
      </c>
      <c r="M792">
        <v>62.6</v>
      </c>
      <c r="N792">
        <v>71.099999999999994</v>
      </c>
      <c r="O792">
        <v>77.540000000000006</v>
      </c>
      <c r="P792">
        <v>82.04</v>
      </c>
      <c r="Q792">
        <v>82.58</v>
      </c>
      <c r="R792">
        <v>71.099999999999994</v>
      </c>
      <c r="S792">
        <v>61.52</v>
      </c>
      <c r="T792">
        <v>52</v>
      </c>
      <c r="U792">
        <v>40.6</v>
      </c>
      <c r="W792" s="24">
        <v>790</v>
      </c>
    </row>
    <row r="793" spans="5:23" x14ac:dyDescent="0.3">
      <c r="E793" t="s">
        <v>32</v>
      </c>
      <c r="F793" t="s">
        <v>1203</v>
      </c>
      <c r="G793" t="s">
        <v>1211</v>
      </c>
      <c r="H793" t="s">
        <v>1212</v>
      </c>
      <c r="I793" t="s">
        <v>2349</v>
      </c>
      <c r="J793">
        <v>39.4</v>
      </c>
      <c r="K793">
        <v>45.86</v>
      </c>
      <c r="L793">
        <v>53.4</v>
      </c>
      <c r="M793">
        <v>62.24</v>
      </c>
      <c r="N793">
        <v>70.3</v>
      </c>
      <c r="O793">
        <v>79.88</v>
      </c>
      <c r="P793">
        <v>81.86</v>
      </c>
      <c r="Q793">
        <v>78.8</v>
      </c>
      <c r="R793">
        <v>75</v>
      </c>
      <c r="S793">
        <v>59</v>
      </c>
      <c r="T793">
        <v>58.6</v>
      </c>
      <c r="U793">
        <v>41.4</v>
      </c>
      <c r="W793" s="19">
        <v>791</v>
      </c>
    </row>
    <row r="794" spans="5:23" x14ac:dyDescent="0.3">
      <c r="E794" t="s">
        <v>32</v>
      </c>
      <c r="F794" t="s">
        <v>1203</v>
      </c>
      <c r="G794" t="s">
        <v>1213</v>
      </c>
      <c r="H794" t="s">
        <v>1214</v>
      </c>
      <c r="I794" t="s">
        <v>2350</v>
      </c>
      <c r="J794">
        <v>38.299999999999997</v>
      </c>
      <c r="K794">
        <v>38.119999999999997</v>
      </c>
      <c r="L794">
        <v>45.9</v>
      </c>
      <c r="M794">
        <v>59</v>
      </c>
      <c r="N794">
        <v>70.7</v>
      </c>
      <c r="O794">
        <v>80.42</v>
      </c>
      <c r="P794">
        <v>84.38</v>
      </c>
      <c r="Q794">
        <v>80.599999999999994</v>
      </c>
      <c r="R794">
        <v>69.599999999999994</v>
      </c>
      <c r="S794">
        <v>61.52</v>
      </c>
      <c r="T794">
        <v>45.7</v>
      </c>
      <c r="U794">
        <v>39.200000000000003</v>
      </c>
      <c r="W794" s="24">
        <v>792</v>
      </c>
    </row>
    <row r="795" spans="5:23" x14ac:dyDescent="0.3">
      <c r="E795" t="s">
        <v>32</v>
      </c>
      <c r="F795" t="s">
        <v>1203</v>
      </c>
      <c r="G795" t="s">
        <v>1213</v>
      </c>
      <c r="H795" t="s">
        <v>1214</v>
      </c>
      <c r="I795" t="s">
        <v>2351</v>
      </c>
      <c r="J795">
        <v>33.6</v>
      </c>
      <c r="K795">
        <v>44.24</v>
      </c>
      <c r="L795">
        <v>50.7</v>
      </c>
      <c r="M795">
        <v>61.16</v>
      </c>
      <c r="N795">
        <v>69.099999999999994</v>
      </c>
      <c r="O795">
        <v>77</v>
      </c>
      <c r="P795">
        <v>81.86</v>
      </c>
      <c r="Q795">
        <v>82.22</v>
      </c>
      <c r="R795">
        <v>73.400000000000006</v>
      </c>
      <c r="S795">
        <v>62.6</v>
      </c>
      <c r="T795">
        <v>49.6</v>
      </c>
      <c r="U795">
        <v>38.5</v>
      </c>
      <c r="W795" s="19">
        <v>793</v>
      </c>
    </row>
    <row r="796" spans="5:23" x14ac:dyDescent="0.3">
      <c r="E796" t="s">
        <v>32</v>
      </c>
      <c r="F796" t="s">
        <v>1203</v>
      </c>
      <c r="G796" t="s">
        <v>1213</v>
      </c>
      <c r="H796" t="s">
        <v>1214</v>
      </c>
      <c r="I796" t="s">
        <v>2352</v>
      </c>
      <c r="J796">
        <v>37.4</v>
      </c>
      <c r="K796">
        <v>37.58</v>
      </c>
      <c r="L796">
        <v>45.9</v>
      </c>
      <c r="M796">
        <v>60.08</v>
      </c>
      <c r="N796">
        <v>71.8</v>
      </c>
      <c r="O796">
        <v>75.2</v>
      </c>
      <c r="P796">
        <v>82.22</v>
      </c>
      <c r="Q796">
        <v>84.56</v>
      </c>
      <c r="R796">
        <v>71.2</v>
      </c>
      <c r="S796">
        <v>62.24</v>
      </c>
      <c r="T796">
        <v>45.3</v>
      </c>
      <c r="U796">
        <v>39.700000000000003</v>
      </c>
      <c r="W796" s="24">
        <v>794</v>
      </c>
    </row>
    <row r="797" spans="5:23" x14ac:dyDescent="0.3">
      <c r="E797" t="s">
        <v>32</v>
      </c>
      <c r="F797" t="s">
        <v>1203</v>
      </c>
      <c r="G797" t="s">
        <v>1215</v>
      </c>
      <c r="H797" t="s">
        <v>1216</v>
      </c>
      <c r="I797" t="s">
        <v>2353</v>
      </c>
      <c r="J797">
        <v>39</v>
      </c>
      <c r="K797">
        <v>39.92</v>
      </c>
      <c r="L797">
        <v>49.5</v>
      </c>
      <c r="M797">
        <v>59.9</v>
      </c>
      <c r="N797">
        <v>68.7</v>
      </c>
      <c r="O797">
        <v>77.180000000000007</v>
      </c>
      <c r="P797">
        <v>83.12</v>
      </c>
      <c r="Q797">
        <v>88.7</v>
      </c>
      <c r="R797">
        <v>80.599999999999994</v>
      </c>
      <c r="S797">
        <v>54.32</v>
      </c>
      <c r="T797">
        <v>53.2</v>
      </c>
      <c r="U797">
        <v>38.1</v>
      </c>
      <c r="W797" s="19">
        <v>795</v>
      </c>
    </row>
    <row r="798" spans="5:23" x14ac:dyDescent="0.3">
      <c r="E798" t="s">
        <v>32</v>
      </c>
      <c r="F798" t="s">
        <v>1203</v>
      </c>
      <c r="G798" t="s">
        <v>1217</v>
      </c>
      <c r="H798" t="s">
        <v>1218</v>
      </c>
      <c r="I798" t="s">
        <v>2354</v>
      </c>
      <c r="J798">
        <v>35.799999999999997</v>
      </c>
      <c r="K798">
        <v>36.5</v>
      </c>
      <c r="L798">
        <v>52.2</v>
      </c>
      <c r="M798">
        <v>65.3</v>
      </c>
      <c r="N798">
        <v>69.099999999999994</v>
      </c>
      <c r="O798">
        <v>74.66</v>
      </c>
      <c r="P798">
        <v>86.18</v>
      </c>
      <c r="Q798">
        <v>82.94</v>
      </c>
      <c r="R798">
        <v>75.400000000000006</v>
      </c>
      <c r="S798">
        <v>55.04</v>
      </c>
      <c r="T798">
        <v>49.5</v>
      </c>
      <c r="U798">
        <v>39.9</v>
      </c>
      <c r="W798" s="24">
        <v>796</v>
      </c>
    </row>
    <row r="799" spans="5:23" x14ac:dyDescent="0.3">
      <c r="E799" t="s">
        <v>32</v>
      </c>
      <c r="F799" t="s">
        <v>1203</v>
      </c>
      <c r="G799" t="s">
        <v>1219</v>
      </c>
      <c r="H799" t="s">
        <v>1220</v>
      </c>
      <c r="I799" t="s">
        <v>2355</v>
      </c>
      <c r="J799">
        <v>34.5</v>
      </c>
      <c r="K799">
        <v>37.58</v>
      </c>
      <c r="L799">
        <v>52.9</v>
      </c>
      <c r="M799">
        <v>60.8</v>
      </c>
      <c r="N799">
        <v>69.599999999999994</v>
      </c>
      <c r="O799">
        <v>79.88</v>
      </c>
      <c r="P799">
        <v>84.2</v>
      </c>
      <c r="Q799">
        <v>81.319999999999993</v>
      </c>
      <c r="R799">
        <v>70.7</v>
      </c>
      <c r="S799">
        <v>61.7</v>
      </c>
      <c r="T799">
        <v>47.5</v>
      </c>
      <c r="U799">
        <v>39</v>
      </c>
      <c r="W799" s="19">
        <v>797</v>
      </c>
    </row>
    <row r="800" spans="5:23" x14ac:dyDescent="0.3">
      <c r="E800" t="s">
        <v>32</v>
      </c>
      <c r="F800" t="s">
        <v>1203</v>
      </c>
      <c r="G800" t="s">
        <v>394</v>
      </c>
      <c r="H800" t="s">
        <v>1221</v>
      </c>
      <c r="I800" t="s">
        <v>2356</v>
      </c>
      <c r="J800">
        <v>36</v>
      </c>
      <c r="K800">
        <v>35.42</v>
      </c>
      <c r="L800">
        <v>43.3</v>
      </c>
      <c r="M800">
        <v>58.28</v>
      </c>
      <c r="N800">
        <v>65.8</v>
      </c>
      <c r="O800">
        <v>78.44</v>
      </c>
      <c r="P800">
        <v>82.4</v>
      </c>
      <c r="Q800">
        <v>80.78</v>
      </c>
      <c r="R800">
        <v>76.3</v>
      </c>
      <c r="S800">
        <v>60.8</v>
      </c>
      <c r="T800">
        <v>43.2</v>
      </c>
      <c r="U800">
        <v>34.700000000000003</v>
      </c>
      <c r="W800" s="24">
        <v>798</v>
      </c>
    </row>
    <row r="801" spans="5:23" x14ac:dyDescent="0.3">
      <c r="E801" t="s">
        <v>38</v>
      </c>
      <c r="F801" t="s">
        <v>1222</v>
      </c>
      <c r="G801" t="s">
        <v>35</v>
      </c>
      <c r="H801" t="s">
        <v>1223</v>
      </c>
      <c r="I801" t="s">
        <v>1223</v>
      </c>
      <c r="J801">
        <v>18.100000000000001</v>
      </c>
      <c r="K801">
        <v>19.579999999999998</v>
      </c>
      <c r="L801">
        <v>28.8</v>
      </c>
      <c r="M801">
        <v>42.26</v>
      </c>
      <c r="N801">
        <v>53.2</v>
      </c>
      <c r="O801">
        <v>64.040000000000006</v>
      </c>
      <c r="P801">
        <v>68.36</v>
      </c>
      <c r="Q801">
        <v>67.819999999999993</v>
      </c>
      <c r="R801">
        <v>61</v>
      </c>
      <c r="S801">
        <v>48.2</v>
      </c>
      <c r="T801">
        <v>38.1</v>
      </c>
      <c r="U801">
        <v>23.9</v>
      </c>
      <c r="W801" s="24">
        <v>800</v>
      </c>
    </row>
    <row r="802" spans="5:23" x14ac:dyDescent="0.3">
      <c r="E802" t="s">
        <v>38</v>
      </c>
      <c r="F802" t="s">
        <v>1222</v>
      </c>
      <c r="G802" t="s">
        <v>35</v>
      </c>
      <c r="H802" t="s">
        <v>1224</v>
      </c>
      <c r="I802" t="s">
        <v>1224</v>
      </c>
      <c r="J802">
        <v>23.9</v>
      </c>
      <c r="K802">
        <v>26.06</v>
      </c>
      <c r="L802">
        <v>34</v>
      </c>
      <c r="M802">
        <v>43.88</v>
      </c>
      <c r="N802">
        <v>54</v>
      </c>
      <c r="O802">
        <v>65.3</v>
      </c>
      <c r="P802">
        <v>69.98</v>
      </c>
      <c r="Q802">
        <v>70.7</v>
      </c>
      <c r="R802">
        <v>64.8</v>
      </c>
      <c r="S802">
        <v>51.98</v>
      </c>
      <c r="T802">
        <v>42.8</v>
      </c>
      <c r="U802">
        <v>28.6</v>
      </c>
      <c r="W802" s="19">
        <v>801</v>
      </c>
    </row>
    <row r="803" spans="5:23" x14ac:dyDescent="0.3">
      <c r="E803" t="s">
        <v>38</v>
      </c>
      <c r="F803" t="s">
        <v>1222</v>
      </c>
      <c r="G803" t="s">
        <v>35</v>
      </c>
      <c r="H803" t="s">
        <v>1225</v>
      </c>
      <c r="I803" t="s">
        <v>1225</v>
      </c>
      <c r="J803">
        <v>23</v>
      </c>
      <c r="K803">
        <v>25.34</v>
      </c>
      <c r="L803">
        <v>32.9</v>
      </c>
      <c r="M803">
        <v>42.98</v>
      </c>
      <c r="N803">
        <v>53.1</v>
      </c>
      <c r="O803">
        <v>64.58</v>
      </c>
      <c r="P803">
        <v>70.16</v>
      </c>
      <c r="Q803">
        <v>71.239999999999995</v>
      </c>
      <c r="R803">
        <v>65.7</v>
      </c>
      <c r="S803">
        <v>53.6</v>
      </c>
      <c r="T803">
        <v>43.9</v>
      </c>
      <c r="U803">
        <v>28.2</v>
      </c>
      <c r="W803" s="24">
        <v>802</v>
      </c>
    </row>
    <row r="804" spans="5:23" x14ac:dyDescent="0.3">
      <c r="E804" t="s">
        <v>38</v>
      </c>
      <c r="F804" t="s">
        <v>1222</v>
      </c>
      <c r="G804" t="s">
        <v>35</v>
      </c>
      <c r="H804" t="s">
        <v>1226</v>
      </c>
      <c r="I804" t="s">
        <v>1226</v>
      </c>
      <c r="J804">
        <v>16</v>
      </c>
      <c r="K804">
        <v>17.600000000000001</v>
      </c>
      <c r="L804">
        <v>27.5</v>
      </c>
      <c r="M804">
        <v>40.64</v>
      </c>
      <c r="N804">
        <v>53.2</v>
      </c>
      <c r="O804">
        <v>64.040000000000006</v>
      </c>
      <c r="P804">
        <v>68.72</v>
      </c>
      <c r="Q804">
        <v>68.36</v>
      </c>
      <c r="R804">
        <v>61.3</v>
      </c>
      <c r="S804">
        <v>48.74</v>
      </c>
      <c r="T804">
        <v>38.1</v>
      </c>
      <c r="U804">
        <v>22.8</v>
      </c>
      <c r="W804" s="19">
        <v>803</v>
      </c>
    </row>
    <row r="805" spans="5:23" x14ac:dyDescent="0.3">
      <c r="E805" t="s">
        <v>38</v>
      </c>
      <c r="F805" t="s">
        <v>1222</v>
      </c>
      <c r="G805" t="s">
        <v>35</v>
      </c>
      <c r="H805" t="s">
        <v>694</v>
      </c>
      <c r="I805" t="s">
        <v>2357</v>
      </c>
      <c r="J805">
        <v>23.2</v>
      </c>
      <c r="K805">
        <v>23.9</v>
      </c>
      <c r="L805">
        <v>32.5</v>
      </c>
      <c r="M805">
        <v>45.5</v>
      </c>
      <c r="N805">
        <v>55.4</v>
      </c>
      <c r="O805">
        <v>66.02</v>
      </c>
      <c r="P805">
        <v>69.62</v>
      </c>
      <c r="Q805">
        <v>68.72</v>
      </c>
      <c r="R805">
        <v>61.9</v>
      </c>
      <c r="S805">
        <v>49.82</v>
      </c>
      <c r="T805">
        <v>40.1</v>
      </c>
      <c r="U805">
        <v>27.5</v>
      </c>
      <c r="W805" s="19">
        <v>805</v>
      </c>
    </row>
    <row r="806" spans="5:23" x14ac:dyDescent="0.3">
      <c r="E806" t="s">
        <v>38</v>
      </c>
      <c r="F806" t="s">
        <v>1222</v>
      </c>
      <c r="G806" t="s">
        <v>35</v>
      </c>
      <c r="H806" t="s">
        <v>1227</v>
      </c>
      <c r="I806" t="s">
        <v>2358</v>
      </c>
      <c r="J806">
        <v>11.1</v>
      </c>
      <c r="K806">
        <v>13.82</v>
      </c>
      <c r="L806">
        <v>24.3</v>
      </c>
      <c r="M806">
        <v>39.380000000000003</v>
      </c>
      <c r="N806">
        <v>51.8</v>
      </c>
      <c r="O806">
        <v>62.06</v>
      </c>
      <c r="P806">
        <v>65.66</v>
      </c>
      <c r="Q806">
        <v>64.58</v>
      </c>
      <c r="R806">
        <v>57.2</v>
      </c>
      <c r="S806">
        <v>43.7</v>
      </c>
      <c r="T806">
        <v>32.5</v>
      </c>
      <c r="U806">
        <v>18.100000000000001</v>
      </c>
      <c r="W806" s="24">
        <v>808</v>
      </c>
    </row>
    <row r="807" spans="5:23" x14ac:dyDescent="0.3">
      <c r="E807" t="s">
        <v>38</v>
      </c>
      <c r="F807" t="s">
        <v>1222</v>
      </c>
      <c r="G807" t="s">
        <v>35</v>
      </c>
      <c r="H807" t="s">
        <v>1228</v>
      </c>
      <c r="I807" t="s">
        <v>1228</v>
      </c>
      <c r="J807">
        <v>14.7</v>
      </c>
      <c r="K807">
        <v>17.78</v>
      </c>
      <c r="L807">
        <v>28.2</v>
      </c>
      <c r="M807">
        <v>43.52</v>
      </c>
      <c r="N807">
        <v>55.4</v>
      </c>
      <c r="O807">
        <v>65.48</v>
      </c>
      <c r="P807">
        <v>69.08</v>
      </c>
      <c r="Q807">
        <v>68.36</v>
      </c>
      <c r="R807">
        <v>60.6</v>
      </c>
      <c r="S807">
        <v>46.76</v>
      </c>
      <c r="T807">
        <v>36.1</v>
      </c>
      <c r="U807">
        <v>21.9</v>
      </c>
      <c r="W807" s="19">
        <v>809</v>
      </c>
    </row>
    <row r="808" spans="5:23" x14ac:dyDescent="0.3">
      <c r="E808" t="s">
        <v>38</v>
      </c>
      <c r="F808" t="s">
        <v>1222</v>
      </c>
      <c r="G808" t="s">
        <v>35</v>
      </c>
      <c r="H808" t="s">
        <v>1229</v>
      </c>
      <c r="I808" t="s">
        <v>2359</v>
      </c>
      <c r="J808">
        <v>19.2</v>
      </c>
      <c r="K808">
        <v>20.48</v>
      </c>
      <c r="L808">
        <v>29.8</v>
      </c>
      <c r="M808">
        <v>43.34</v>
      </c>
      <c r="N808">
        <v>54.1</v>
      </c>
      <c r="O808">
        <v>64.22</v>
      </c>
      <c r="P808">
        <v>67.64</v>
      </c>
      <c r="Q808">
        <v>66.92</v>
      </c>
      <c r="R808">
        <v>59.2</v>
      </c>
      <c r="S808">
        <v>46.94</v>
      </c>
      <c r="T808">
        <v>37.4</v>
      </c>
      <c r="U808">
        <v>25</v>
      </c>
      <c r="W808" s="24">
        <v>810</v>
      </c>
    </row>
    <row r="809" spans="5:23" x14ac:dyDescent="0.3">
      <c r="E809" t="s">
        <v>38</v>
      </c>
      <c r="F809" t="s">
        <v>1222</v>
      </c>
      <c r="G809" t="s">
        <v>35</v>
      </c>
      <c r="H809" t="s">
        <v>1230</v>
      </c>
      <c r="I809" t="s">
        <v>1230</v>
      </c>
      <c r="J809">
        <v>27.1</v>
      </c>
      <c r="K809">
        <v>28.04</v>
      </c>
      <c r="L809">
        <v>36</v>
      </c>
      <c r="M809">
        <v>47.3</v>
      </c>
      <c r="N809">
        <v>58.6</v>
      </c>
      <c r="O809">
        <v>69.62</v>
      </c>
      <c r="P809">
        <v>73.760000000000005</v>
      </c>
      <c r="Q809">
        <v>73.22</v>
      </c>
      <c r="R809">
        <v>66.599999999999994</v>
      </c>
      <c r="S809">
        <v>53.42</v>
      </c>
      <c r="T809">
        <v>43.5</v>
      </c>
      <c r="U809">
        <v>31.8</v>
      </c>
      <c r="W809" s="19">
        <v>811</v>
      </c>
    </row>
    <row r="810" spans="5:23" x14ac:dyDescent="0.3">
      <c r="E810" t="s">
        <v>38</v>
      </c>
      <c r="F810" t="s">
        <v>1222</v>
      </c>
      <c r="G810" t="s">
        <v>35</v>
      </c>
      <c r="H810" t="s">
        <v>824</v>
      </c>
      <c r="I810" t="s">
        <v>2360</v>
      </c>
      <c r="J810">
        <v>16.5</v>
      </c>
      <c r="K810">
        <v>17.420000000000002</v>
      </c>
      <c r="L810">
        <v>25.2</v>
      </c>
      <c r="M810">
        <v>38.840000000000003</v>
      </c>
      <c r="N810">
        <v>49.6</v>
      </c>
      <c r="O810">
        <v>59.54</v>
      </c>
      <c r="P810">
        <v>64.760000000000005</v>
      </c>
      <c r="Q810">
        <v>64.58</v>
      </c>
      <c r="R810">
        <v>58.6</v>
      </c>
      <c r="S810">
        <v>45.86</v>
      </c>
      <c r="T810">
        <v>35.799999999999997</v>
      </c>
      <c r="U810">
        <v>23.4</v>
      </c>
      <c r="W810" s="24">
        <v>812</v>
      </c>
    </row>
    <row r="811" spans="5:23" x14ac:dyDescent="0.3">
      <c r="E811" t="s">
        <v>38</v>
      </c>
      <c r="F811" t="s">
        <v>1222</v>
      </c>
      <c r="G811" t="s">
        <v>35</v>
      </c>
      <c r="H811" t="s">
        <v>1231</v>
      </c>
      <c r="I811" t="s">
        <v>2361</v>
      </c>
      <c r="J811">
        <v>10.6</v>
      </c>
      <c r="K811">
        <v>13.1</v>
      </c>
      <c r="L811">
        <v>23.9</v>
      </c>
      <c r="M811">
        <v>39.020000000000003</v>
      </c>
      <c r="N811">
        <v>51.6</v>
      </c>
      <c r="O811">
        <v>62.24</v>
      </c>
      <c r="P811">
        <v>65.84</v>
      </c>
      <c r="Q811">
        <v>64.58</v>
      </c>
      <c r="R811">
        <v>57.2</v>
      </c>
      <c r="S811">
        <v>43.52</v>
      </c>
      <c r="T811">
        <v>32.200000000000003</v>
      </c>
      <c r="U811">
        <v>18</v>
      </c>
      <c r="W811" s="19">
        <v>813</v>
      </c>
    </row>
    <row r="812" spans="5:23" x14ac:dyDescent="0.3">
      <c r="E812" t="s">
        <v>38</v>
      </c>
      <c r="F812" t="s">
        <v>1222</v>
      </c>
      <c r="G812" t="s">
        <v>35</v>
      </c>
      <c r="H812" t="s">
        <v>1232</v>
      </c>
      <c r="I812" t="s">
        <v>2362</v>
      </c>
      <c r="J812">
        <v>9.1</v>
      </c>
      <c r="K812">
        <v>11.84</v>
      </c>
      <c r="L812">
        <v>23</v>
      </c>
      <c r="M812">
        <v>37.4</v>
      </c>
      <c r="N812">
        <v>48.2</v>
      </c>
      <c r="O812">
        <v>58.46</v>
      </c>
      <c r="P812">
        <v>64.400000000000006</v>
      </c>
      <c r="Q812">
        <v>63.14</v>
      </c>
      <c r="R812">
        <v>55.4</v>
      </c>
      <c r="S812">
        <v>41.9</v>
      </c>
      <c r="T812">
        <v>30.7</v>
      </c>
      <c r="U812">
        <v>14.7</v>
      </c>
      <c r="W812" s="24">
        <v>814</v>
      </c>
    </row>
    <row r="813" spans="5:23" x14ac:dyDescent="0.3">
      <c r="E813" t="s">
        <v>38</v>
      </c>
      <c r="F813" t="s">
        <v>1222</v>
      </c>
      <c r="G813" t="s">
        <v>35</v>
      </c>
      <c r="H813" t="s">
        <v>1233</v>
      </c>
      <c r="I813" t="s">
        <v>2363</v>
      </c>
      <c r="J813">
        <v>4.3</v>
      </c>
      <c r="K813">
        <v>7.52</v>
      </c>
      <c r="L813">
        <v>19.8</v>
      </c>
      <c r="M813">
        <v>35.6</v>
      </c>
      <c r="N813">
        <v>49.8</v>
      </c>
      <c r="O813">
        <v>60.26</v>
      </c>
      <c r="P813">
        <v>63.5</v>
      </c>
      <c r="Q813">
        <v>61.7</v>
      </c>
      <c r="R813">
        <v>54.3</v>
      </c>
      <c r="S813">
        <v>40.46</v>
      </c>
      <c r="T813">
        <v>28.8</v>
      </c>
      <c r="U813">
        <v>12.2</v>
      </c>
      <c r="W813" s="19">
        <v>815</v>
      </c>
    </row>
    <row r="814" spans="5:23" x14ac:dyDescent="0.3">
      <c r="E814" t="s">
        <v>38</v>
      </c>
      <c r="F814" t="s">
        <v>1222</v>
      </c>
      <c r="G814" t="s">
        <v>35</v>
      </c>
      <c r="H814" t="s">
        <v>1234</v>
      </c>
      <c r="I814" t="s">
        <v>1234</v>
      </c>
      <c r="J814">
        <v>23.9</v>
      </c>
      <c r="K814">
        <v>24.8</v>
      </c>
      <c r="L814">
        <v>33.1</v>
      </c>
      <c r="M814">
        <v>45.32</v>
      </c>
      <c r="N814">
        <v>55.9</v>
      </c>
      <c r="O814">
        <v>66.739999999999995</v>
      </c>
      <c r="P814">
        <v>71.239999999999995</v>
      </c>
      <c r="Q814">
        <v>70.7</v>
      </c>
      <c r="R814">
        <v>63.7</v>
      </c>
      <c r="S814">
        <v>50.54</v>
      </c>
      <c r="T814">
        <v>40.6</v>
      </c>
      <c r="U814">
        <v>28.9</v>
      </c>
      <c r="W814" s="24">
        <v>816</v>
      </c>
    </row>
    <row r="815" spans="5:23" x14ac:dyDescent="0.3">
      <c r="E815" t="s">
        <v>38</v>
      </c>
      <c r="F815" t="s">
        <v>1222</v>
      </c>
      <c r="G815" t="s">
        <v>35</v>
      </c>
      <c r="H815" t="s">
        <v>1234</v>
      </c>
      <c r="I815" t="s">
        <v>2364</v>
      </c>
      <c r="J815">
        <v>22.3</v>
      </c>
      <c r="K815">
        <v>23.36</v>
      </c>
      <c r="L815">
        <v>31.6</v>
      </c>
      <c r="M815">
        <v>44.6</v>
      </c>
      <c r="N815">
        <v>55.2</v>
      </c>
      <c r="O815">
        <v>66.2</v>
      </c>
      <c r="P815">
        <v>70.34</v>
      </c>
      <c r="Q815">
        <v>69.62</v>
      </c>
      <c r="R815">
        <v>62.2</v>
      </c>
      <c r="S815">
        <v>49.1</v>
      </c>
      <c r="T815">
        <v>39.4</v>
      </c>
      <c r="U815">
        <v>27.7</v>
      </c>
      <c r="W815" s="19">
        <v>817</v>
      </c>
    </row>
    <row r="816" spans="5:23" x14ac:dyDescent="0.3">
      <c r="E816" t="s">
        <v>38</v>
      </c>
      <c r="F816" t="s">
        <v>1222</v>
      </c>
      <c r="G816" t="s">
        <v>35</v>
      </c>
      <c r="H816" t="s">
        <v>1234</v>
      </c>
      <c r="I816" t="s">
        <v>2365</v>
      </c>
      <c r="J816">
        <v>25.9</v>
      </c>
      <c r="K816">
        <v>26.78</v>
      </c>
      <c r="L816">
        <v>33.4</v>
      </c>
      <c r="M816">
        <v>43.7</v>
      </c>
      <c r="N816">
        <v>52.9</v>
      </c>
      <c r="O816">
        <v>63.68</v>
      </c>
      <c r="P816">
        <v>68.540000000000006</v>
      </c>
      <c r="Q816">
        <v>69.98</v>
      </c>
      <c r="R816">
        <v>64</v>
      </c>
      <c r="S816">
        <v>50.72</v>
      </c>
      <c r="T816">
        <v>41.7</v>
      </c>
      <c r="U816">
        <v>31.1</v>
      </c>
      <c r="W816" s="24">
        <v>818</v>
      </c>
    </row>
    <row r="817" spans="5:23" x14ac:dyDescent="0.3">
      <c r="E817" t="s">
        <v>38</v>
      </c>
      <c r="F817" t="s">
        <v>1222</v>
      </c>
      <c r="G817" t="s">
        <v>35</v>
      </c>
      <c r="H817" t="s">
        <v>1099</v>
      </c>
      <c r="I817" t="s">
        <v>2366</v>
      </c>
      <c r="J817">
        <v>21</v>
      </c>
      <c r="K817">
        <v>22.46</v>
      </c>
      <c r="L817">
        <v>31.5</v>
      </c>
      <c r="M817">
        <v>44.06</v>
      </c>
      <c r="N817">
        <v>54.9</v>
      </c>
      <c r="O817">
        <v>65.12</v>
      </c>
      <c r="P817">
        <v>69.44</v>
      </c>
      <c r="Q817">
        <v>68.900000000000006</v>
      </c>
      <c r="R817">
        <v>61.7</v>
      </c>
      <c r="S817">
        <v>48.92</v>
      </c>
      <c r="T817">
        <v>39.200000000000003</v>
      </c>
      <c r="U817">
        <v>27.1</v>
      </c>
      <c r="W817" s="19">
        <v>819</v>
      </c>
    </row>
    <row r="818" spans="5:23" x14ac:dyDescent="0.3">
      <c r="E818" t="s">
        <v>38</v>
      </c>
      <c r="F818" t="s">
        <v>1222</v>
      </c>
      <c r="G818" t="s">
        <v>35</v>
      </c>
      <c r="H818" t="s">
        <v>1235</v>
      </c>
      <c r="I818" t="s">
        <v>1235</v>
      </c>
      <c r="J818">
        <v>26.4</v>
      </c>
      <c r="K818">
        <v>27.68</v>
      </c>
      <c r="L818">
        <v>36.299999999999997</v>
      </c>
      <c r="M818">
        <v>48.92</v>
      </c>
      <c r="N818">
        <v>59</v>
      </c>
      <c r="O818">
        <v>69.62</v>
      </c>
      <c r="P818">
        <v>73.400000000000006</v>
      </c>
      <c r="Q818">
        <v>72.319999999999993</v>
      </c>
      <c r="R818">
        <v>65.5</v>
      </c>
      <c r="S818">
        <v>53.06</v>
      </c>
      <c r="T818">
        <v>42.8</v>
      </c>
      <c r="U818">
        <v>30</v>
      </c>
      <c r="W818" s="24">
        <v>820</v>
      </c>
    </row>
    <row r="819" spans="5:23" x14ac:dyDescent="0.3">
      <c r="E819" t="s">
        <v>32</v>
      </c>
      <c r="F819" t="s">
        <v>1236</v>
      </c>
      <c r="G819" t="s">
        <v>1237</v>
      </c>
      <c r="H819" t="s">
        <v>1238</v>
      </c>
      <c r="I819" t="s">
        <v>2367</v>
      </c>
      <c r="J819">
        <v>43.3</v>
      </c>
      <c r="K819">
        <v>44.96</v>
      </c>
      <c r="L819">
        <v>47.8</v>
      </c>
      <c r="M819">
        <v>49.82</v>
      </c>
      <c r="N819">
        <v>52.7</v>
      </c>
      <c r="O819">
        <v>56.3</v>
      </c>
      <c r="P819">
        <v>60.26</v>
      </c>
      <c r="Q819">
        <v>62.24</v>
      </c>
      <c r="R819">
        <v>57.7</v>
      </c>
      <c r="S819">
        <v>52.7</v>
      </c>
      <c r="T819">
        <v>46</v>
      </c>
      <c r="U819">
        <v>43.5</v>
      </c>
      <c r="W819" s="19">
        <v>821</v>
      </c>
    </row>
    <row r="820" spans="5:23" x14ac:dyDescent="0.3">
      <c r="E820" t="s">
        <v>32</v>
      </c>
      <c r="F820" t="s">
        <v>1236</v>
      </c>
      <c r="G820" t="s">
        <v>173</v>
      </c>
      <c r="H820" t="s">
        <v>353</v>
      </c>
      <c r="I820" t="s">
        <v>2368</v>
      </c>
      <c r="J820">
        <v>41.5</v>
      </c>
      <c r="K820">
        <v>44.06</v>
      </c>
      <c r="L820">
        <v>48.6</v>
      </c>
      <c r="M820">
        <v>51.8</v>
      </c>
      <c r="N820">
        <v>55.4</v>
      </c>
      <c r="O820">
        <v>63.5</v>
      </c>
      <c r="P820">
        <v>68.900000000000006</v>
      </c>
      <c r="Q820">
        <v>67.819999999999993</v>
      </c>
      <c r="R820">
        <v>60.8</v>
      </c>
      <c r="S820">
        <v>52.34</v>
      </c>
      <c r="T820">
        <v>48</v>
      </c>
      <c r="U820">
        <v>42.8</v>
      </c>
      <c r="W820" s="24">
        <v>822</v>
      </c>
    </row>
    <row r="821" spans="5:23" x14ac:dyDescent="0.3">
      <c r="E821" t="s">
        <v>32</v>
      </c>
      <c r="F821" t="s">
        <v>1236</v>
      </c>
      <c r="G821" t="s">
        <v>1239</v>
      </c>
      <c r="H821" t="s">
        <v>1240</v>
      </c>
      <c r="I821" t="s">
        <v>2369</v>
      </c>
      <c r="J821">
        <v>30.6</v>
      </c>
      <c r="K821">
        <v>27.5</v>
      </c>
      <c r="L821">
        <v>34.5</v>
      </c>
      <c r="M821">
        <v>44.96</v>
      </c>
      <c r="N821">
        <v>50</v>
      </c>
      <c r="O821">
        <v>60.08</v>
      </c>
      <c r="P821">
        <v>68.180000000000007</v>
      </c>
      <c r="Q821">
        <v>67.099999999999994</v>
      </c>
      <c r="R821">
        <v>59</v>
      </c>
      <c r="S821">
        <v>45.5</v>
      </c>
      <c r="T821">
        <v>33.299999999999997</v>
      </c>
      <c r="U821">
        <v>31.5</v>
      </c>
      <c r="W821" s="19">
        <v>823</v>
      </c>
    </row>
    <row r="822" spans="5:23" x14ac:dyDescent="0.3">
      <c r="E822" t="s">
        <v>32</v>
      </c>
      <c r="F822" t="s">
        <v>1236</v>
      </c>
      <c r="G822" t="s">
        <v>1241</v>
      </c>
      <c r="H822" t="s">
        <v>1242</v>
      </c>
      <c r="I822" t="s">
        <v>2370</v>
      </c>
      <c r="J822">
        <v>28.4</v>
      </c>
      <c r="K822">
        <v>32</v>
      </c>
      <c r="L822">
        <v>36.5</v>
      </c>
      <c r="M822">
        <v>42.26</v>
      </c>
      <c r="N822">
        <v>50.7</v>
      </c>
      <c r="O822">
        <v>61.7</v>
      </c>
      <c r="P822">
        <v>69.8</v>
      </c>
      <c r="Q822">
        <v>64.400000000000006</v>
      </c>
      <c r="R822">
        <v>55.8</v>
      </c>
      <c r="S822">
        <v>43.7</v>
      </c>
      <c r="T822">
        <v>35.4</v>
      </c>
      <c r="U822">
        <v>28</v>
      </c>
      <c r="W822" s="24">
        <v>824</v>
      </c>
    </row>
    <row r="823" spans="5:23" x14ac:dyDescent="0.3">
      <c r="E823" t="s">
        <v>32</v>
      </c>
      <c r="F823" t="s">
        <v>1236</v>
      </c>
      <c r="G823" t="s">
        <v>167</v>
      </c>
      <c r="H823" t="s">
        <v>1243</v>
      </c>
      <c r="I823" t="s">
        <v>2371</v>
      </c>
      <c r="J823">
        <v>41.9</v>
      </c>
      <c r="K823">
        <v>44.96</v>
      </c>
      <c r="L823">
        <v>50.2</v>
      </c>
      <c r="M823">
        <v>52.7</v>
      </c>
      <c r="N823">
        <v>54.3</v>
      </c>
      <c r="O823">
        <v>62.78</v>
      </c>
      <c r="P823">
        <v>69.260000000000005</v>
      </c>
      <c r="Q823">
        <v>68.180000000000007</v>
      </c>
      <c r="R823">
        <v>64.599999999999994</v>
      </c>
      <c r="S823">
        <v>52.52</v>
      </c>
      <c r="T823">
        <v>45</v>
      </c>
      <c r="U823">
        <v>43.3</v>
      </c>
      <c r="W823" s="19">
        <v>825</v>
      </c>
    </row>
    <row r="824" spans="5:23" x14ac:dyDescent="0.3">
      <c r="E824" t="s">
        <v>32</v>
      </c>
      <c r="F824" t="s">
        <v>1236</v>
      </c>
      <c r="G824" t="s">
        <v>1244</v>
      </c>
      <c r="H824" t="s">
        <v>1245</v>
      </c>
      <c r="I824" t="s">
        <v>2372</v>
      </c>
      <c r="J824">
        <v>41.9</v>
      </c>
      <c r="K824">
        <v>40.64</v>
      </c>
      <c r="L824">
        <v>45.9</v>
      </c>
      <c r="M824">
        <v>49.82</v>
      </c>
      <c r="N824">
        <v>56.1</v>
      </c>
      <c r="O824">
        <v>60.44</v>
      </c>
      <c r="P824">
        <v>66.38</v>
      </c>
      <c r="Q824">
        <v>67.459999999999994</v>
      </c>
      <c r="R824">
        <v>61.5</v>
      </c>
      <c r="S824">
        <v>52.88</v>
      </c>
      <c r="T824">
        <v>43</v>
      </c>
      <c r="U824">
        <v>39.700000000000003</v>
      </c>
      <c r="W824" s="24">
        <v>826</v>
      </c>
    </row>
    <row r="825" spans="5:23" x14ac:dyDescent="0.3">
      <c r="E825" t="s">
        <v>32</v>
      </c>
      <c r="F825" t="s">
        <v>1236</v>
      </c>
      <c r="G825" t="s">
        <v>1246</v>
      </c>
      <c r="H825" t="s">
        <v>1247</v>
      </c>
      <c r="I825" t="s">
        <v>2373</v>
      </c>
      <c r="J825">
        <v>30.6</v>
      </c>
      <c r="K825">
        <v>37.22</v>
      </c>
      <c r="L825">
        <v>35.799999999999997</v>
      </c>
      <c r="M825">
        <v>44.96</v>
      </c>
      <c r="N825">
        <v>51.3</v>
      </c>
      <c r="O825">
        <v>60.44</v>
      </c>
      <c r="P825">
        <v>68.540000000000006</v>
      </c>
      <c r="Q825">
        <v>67.099999999999994</v>
      </c>
      <c r="R825">
        <v>55.2</v>
      </c>
      <c r="S825">
        <v>44.78</v>
      </c>
      <c r="T825">
        <v>34.9</v>
      </c>
      <c r="U825">
        <v>30.9</v>
      </c>
      <c r="W825" s="19">
        <v>827</v>
      </c>
    </row>
    <row r="826" spans="5:23" x14ac:dyDescent="0.3">
      <c r="E826" t="s">
        <v>32</v>
      </c>
      <c r="F826" t="s">
        <v>1236</v>
      </c>
      <c r="G826" t="s">
        <v>169</v>
      </c>
      <c r="H826" t="s">
        <v>1248</v>
      </c>
      <c r="I826" t="s">
        <v>2374</v>
      </c>
      <c r="J826">
        <v>32.5</v>
      </c>
      <c r="K826">
        <v>34.880000000000003</v>
      </c>
      <c r="L826">
        <v>42.3</v>
      </c>
      <c r="M826">
        <v>47.12</v>
      </c>
      <c r="N826">
        <v>52.7</v>
      </c>
      <c r="O826">
        <v>62.6</v>
      </c>
      <c r="P826">
        <v>66.56</v>
      </c>
      <c r="Q826">
        <v>68.72</v>
      </c>
      <c r="R826">
        <v>62.1</v>
      </c>
      <c r="S826">
        <v>49.28</v>
      </c>
      <c r="T826">
        <v>37.799999999999997</v>
      </c>
      <c r="U826">
        <v>33.4</v>
      </c>
      <c r="W826" s="24">
        <v>828</v>
      </c>
    </row>
    <row r="827" spans="5:23" x14ac:dyDescent="0.3">
      <c r="E827" t="s">
        <v>32</v>
      </c>
      <c r="F827" t="s">
        <v>1236</v>
      </c>
      <c r="G827" t="s">
        <v>386</v>
      </c>
      <c r="H827" t="s">
        <v>1249</v>
      </c>
      <c r="I827" t="s">
        <v>2375</v>
      </c>
      <c r="J827">
        <v>29.8</v>
      </c>
      <c r="K827">
        <v>31.1</v>
      </c>
      <c r="L827">
        <v>37.200000000000003</v>
      </c>
      <c r="M827">
        <v>41.72</v>
      </c>
      <c r="N827">
        <v>49.8</v>
      </c>
      <c r="O827">
        <v>61.52</v>
      </c>
      <c r="P827">
        <v>69.44</v>
      </c>
      <c r="Q827">
        <v>63.86</v>
      </c>
      <c r="R827">
        <v>58.3</v>
      </c>
      <c r="S827">
        <v>44.42</v>
      </c>
      <c r="T827">
        <v>35.1</v>
      </c>
      <c r="U827">
        <v>30.4</v>
      </c>
      <c r="W827" s="19">
        <v>829</v>
      </c>
    </row>
    <row r="828" spans="5:23" x14ac:dyDescent="0.3">
      <c r="E828" t="s">
        <v>32</v>
      </c>
      <c r="F828" t="s">
        <v>1236</v>
      </c>
      <c r="G828" t="s">
        <v>612</v>
      </c>
      <c r="H828" t="s">
        <v>1250</v>
      </c>
      <c r="I828" t="s">
        <v>2376</v>
      </c>
      <c r="J828">
        <v>37.6</v>
      </c>
      <c r="K828">
        <v>42.98</v>
      </c>
      <c r="L828">
        <v>45.9</v>
      </c>
      <c r="M828">
        <v>51.26</v>
      </c>
      <c r="N828">
        <v>55.8</v>
      </c>
      <c r="O828">
        <v>66.38</v>
      </c>
      <c r="P828">
        <v>72.5</v>
      </c>
      <c r="Q828">
        <v>69.62</v>
      </c>
      <c r="R828">
        <v>63.7</v>
      </c>
      <c r="S828">
        <v>55.58</v>
      </c>
      <c r="T828">
        <v>42.1</v>
      </c>
      <c r="U828">
        <v>38.5</v>
      </c>
      <c r="W828" s="24">
        <v>830</v>
      </c>
    </row>
    <row r="829" spans="5:23" x14ac:dyDescent="0.3">
      <c r="E829" t="s">
        <v>32</v>
      </c>
      <c r="F829" t="s">
        <v>1236</v>
      </c>
      <c r="G829" t="s">
        <v>1071</v>
      </c>
      <c r="H829" t="s">
        <v>1251</v>
      </c>
      <c r="I829" t="s">
        <v>2377</v>
      </c>
      <c r="J829">
        <v>45.3</v>
      </c>
      <c r="K829">
        <v>47.3</v>
      </c>
      <c r="L829">
        <v>48.7</v>
      </c>
      <c r="M829">
        <v>50.36</v>
      </c>
      <c r="N829">
        <v>53.8</v>
      </c>
      <c r="O829">
        <v>56.12</v>
      </c>
      <c r="P829">
        <v>59.18</v>
      </c>
      <c r="Q829">
        <v>59.54</v>
      </c>
      <c r="R829">
        <v>57.7</v>
      </c>
      <c r="S829">
        <v>52.88</v>
      </c>
      <c r="T829">
        <v>50</v>
      </c>
      <c r="U829">
        <v>45</v>
      </c>
      <c r="W829" s="19">
        <v>831</v>
      </c>
    </row>
    <row r="830" spans="5:23" x14ac:dyDescent="0.3">
      <c r="E830" t="s">
        <v>32</v>
      </c>
      <c r="F830" t="s">
        <v>1236</v>
      </c>
      <c r="G830" t="s">
        <v>1252</v>
      </c>
      <c r="H830" t="s">
        <v>1253</v>
      </c>
      <c r="I830" t="s">
        <v>2378</v>
      </c>
      <c r="J830">
        <v>32.200000000000003</v>
      </c>
      <c r="K830">
        <v>38.659999999999997</v>
      </c>
      <c r="L830">
        <v>43.7</v>
      </c>
      <c r="M830">
        <v>50.54</v>
      </c>
      <c r="N830">
        <v>57</v>
      </c>
      <c r="O830">
        <v>63.86</v>
      </c>
      <c r="P830">
        <v>72.319999999999993</v>
      </c>
      <c r="Q830">
        <v>72.5</v>
      </c>
      <c r="R830">
        <v>63</v>
      </c>
      <c r="S830">
        <v>51.8</v>
      </c>
      <c r="T830">
        <v>45.5</v>
      </c>
      <c r="U830">
        <v>34.200000000000003</v>
      </c>
      <c r="W830" s="24">
        <v>832</v>
      </c>
    </row>
    <row r="831" spans="5:23" x14ac:dyDescent="0.3">
      <c r="E831" t="s">
        <v>32</v>
      </c>
      <c r="F831" t="s">
        <v>1236</v>
      </c>
      <c r="G831" t="s">
        <v>1254</v>
      </c>
      <c r="H831" t="s">
        <v>768</v>
      </c>
      <c r="I831" t="s">
        <v>2379</v>
      </c>
      <c r="J831">
        <v>41.9</v>
      </c>
      <c r="K831">
        <v>44.42</v>
      </c>
      <c r="L831">
        <v>46.9</v>
      </c>
      <c r="M831">
        <v>53.06</v>
      </c>
      <c r="N831">
        <v>57</v>
      </c>
      <c r="O831">
        <v>63.68</v>
      </c>
      <c r="P831">
        <v>67.819999999999993</v>
      </c>
      <c r="Q831">
        <v>68.180000000000007</v>
      </c>
      <c r="R831">
        <v>63.1</v>
      </c>
      <c r="S831">
        <v>55.04</v>
      </c>
      <c r="T831">
        <v>47.3</v>
      </c>
      <c r="U831">
        <v>39.4</v>
      </c>
      <c r="W831" s="19">
        <v>833</v>
      </c>
    </row>
    <row r="832" spans="5:23" x14ac:dyDescent="0.3">
      <c r="E832" t="s">
        <v>32</v>
      </c>
      <c r="F832" t="s">
        <v>1236</v>
      </c>
      <c r="G832" t="s">
        <v>171</v>
      </c>
      <c r="H832" t="s">
        <v>1255</v>
      </c>
      <c r="I832" t="s">
        <v>2380</v>
      </c>
      <c r="J832">
        <v>40.299999999999997</v>
      </c>
      <c r="K832">
        <v>43.7</v>
      </c>
      <c r="L832">
        <v>49.5</v>
      </c>
      <c r="M832">
        <v>53.06</v>
      </c>
      <c r="N832">
        <v>53.2</v>
      </c>
      <c r="O832">
        <v>61.34</v>
      </c>
      <c r="P832">
        <v>67.28</v>
      </c>
      <c r="Q832">
        <v>65.84</v>
      </c>
      <c r="R832">
        <v>58.8</v>
      </c>
      <c r="S832">
        <v>52.7</v>
      </c>
      <c r="T832">
        <v>42.8</v>
      </c>
      <c r="U832">
        <v>40.799999999999997</v>
      </c>
      <c r="W832" s="24">
        <v>834</v>
      </c>
    </row>
    <row r="833" spans="5:23" x14ac:dyDescent="0.3">
      <c r="E833" t="s">
        <v>32</v>
      </c>
      <c r="F833" t="s">
        <v>1236</v>
      </c>
      <c r="G833" t="s">
        <v>1254</v>
      </c>
      <c r="H833" t="s">
        <v>1256</v>
      </c>
      <c r="I833" t="s">
        <v>2381</v>
      </c>
      <c r="J833">
        <v>41.4</v>
      </c>
      <c r="K833">
        <v>45.14</v>
      </c>
      <c r="L833">
        <v>45</v>
      </c>
      <c r="M833">
        <v>51.98</v>
      </c>
      <c r="N833">
        <v>55.8</v>
      </c>
      <c r="O833">
        <v>64.22</v>
      </c>
      <c r="P833">
        <v>68.180000000000007</v>
      </c>
      <c r="Q833">
        <v>67.819999999999993</v>
      </c>
      <c r="R833">
        <v>63.1</v>
      </c>
      <c r="S833">
        <v>55.04</v>
      </c>
      <c r="T833">
        <v>45.3</v>
      </c>
      <c r="U833">
        <v>42.8</v>
      </c>
      <c r="W833" s="19">
        <v>835</v>
      </c>
    </row>
    <row r="834" spans="5:23" x14ac:dyDescent="0.3">
      <c r="E834" t="s">
        <v>32</v>
      </c>
      <c r="F834" t="s">
        <v>1236</v>
      </c>
      <c r="G834" t="s">
        <v>1257</v>
      </c>
      <c r="H834" t="s">
        <v>1258</v>
      </c>
      <c r="I834" t="s">
        <v>2382</v>
      </c>
      <c r="J834">
        <v>31.6</v>
      </c>
      <c r="K834">
        <v>36.68</v>
      </c>
      <c r="L834">
        <v>38.799999999999997</v>
      </c>
      <c r="M834">
        <v>47.12</v>
      </c>
      <c r="N834">
        <v>50.5</v>
      </c>
      <c r="O834">
        <v>60.98</v>
      </c>
      <c r="P834">
        <v>67.459999999999994</v>
      </c>
      <c r="Q834">
        <v>63.32</v>
      </c>
      <c r="R834">
        <v>57.9</v>
      </c>
      <c r="S834">
        <v>48.38</v>
      </c>
      <c r="T834">
        <v>35.200000000000003</v>
      </c>
      <c r="U834">
        <v>34.200000000000003</v>
      </c>
      <c r="W834" s="24">
        <v>836</v>
      </c>
    </row>
    <row r="835" spans="5:23" x14ac:dyDescent="0.3">
      <c r="E835" t="s">
        <v>32</v>
      </c>
      <c r="F835" t="s">
        <v>1236</v>
      </c>
      <c r="G835" t="s">
        <v>833</v>
      </c>
      <c r="H835" t="s">
        <v>1259</v>
      </c>
      <c r="I835" t="s">
        <v>2383</v>
      </c>
      <c r="J835">
        <v>42.8</v>
      </c>
      <c r="K835">
        <v>46.22</v>
      </c>
      <c r="L835">
        <v>51.1</v>
      </c>
      <c r="M835">
        <v>52.34</v>
      </c>
      <c r="N835">
        <v>59.7</v>
      </c>
      <c r="O835">
        <v>61.7</v>
      </c>
      <c r="P835">
        <v>69.08</v>
      </c>
      <c r="Q835">
        <v>68.72</v>
      </c>
      <c r="R835">
        <v>61.7</v>
      </c>
      <c r="S835">
        <v>52.52</v>
      </c>
      <c r="T835">
        <v>49.3</v>
      </c>
      <c r="U835">
        <v>43.3</v>
      </c>
      <c r="W835" s="19">
        <v>837</v>
      </c>
    </row>
    <row r="836" spans="5:23" x14ac:dyDescent="0.3">
      <c r="E836" t="s">
        <v>32</v>
      </c>
      <c r="F836" t="s">
        <v>1236</v>
      </c>
      <c r="G836" t="s">
        <v>173</v>
      </c>
      <c r="H836" t="s">
        <v>1260</v>
      </c>
      <c r="I836" t="s">
        <v>2384</v>
      </c>
      <c r="J836">
        <v>40.799999999999997</v>
      </c>
      <c r="K836">
        <v>41.36</v>
      </c>
      <c r="L836">
        <v>47.1</v>
      </c>
      <c r="M836">
        <v>50.72</v>
      </c>
      <c r="N836">
        <v>56.1</v>
      </c>
      <c r="O836">
        <v>63.32</v>
      </c>
      <c r="P836">
        <v>68.180000000000007</v>
      </c>
      <c r="Q836">
        <v>67.099999999999994</v>
      </c>
      <c r="R836">
        <v>62.1</v>
      </c>
      <c r="S836">
        <v>52.34</v>
      </c>
      <c r="T836">
        <v>47.3</v>
      </c>
      <c r="U836">
        <v>40.1</v>
      </c>
      <c r="W836" s="24">
        <v>838</v>
      </c>
    </row>
    <row r="837" spans="5:23" x14ac:dyDescent="0.3">
      <c r="E837" t="s">
        <v>32</v>
      </c>
      <c r="F837" t="s">
        <v>1236</v>
      </c>
      <c r="G837" t="s">
        <v>1261</v>
      </c>
      <c r="H837" t="s">
        <v>1262</v>
      </c>
      <c r="I837" t="s">
        <v>2385</v>
      </c>
      <c r="J837">
        <v>37.9</v>
      </c>
      <c r="K837">
        <v>39.380000000000003</v>
      </c>
      <c r="L837">
        <v>34.200000000000003</v>
      </c>
      <c r="M837">
        <v>43.52</v>
      </c>
      <c r="N837">
        <v>55.9</v>
      </c>
      <c r="O837">
        <v>57.2</v>
      </c>
      <c r="P837">
        <v>65.66</v>
      </c>
      <c r="Q837">
        <v>64.58</v>
      </c>
      <c r="R837">
        <v>62.8</v>
      </c>
      <c r="S837">
        <v>51.62</v>
      </c>
      <c r="T837">
        <v>46.6</v>
      </c>
      <c r="U837">
        <v>40.799999999999997</v>
      </c>
      <c r="W837" s="19">
        <v>839</v>
      </c>
    </row>
    <row r="838" spans="5:23" x14ac:dyDescent="0.3">
      <c r="E838" t="s">
        <v>32</v>
      </c>
      <c r="F838" t="s">
        <v>1263</v>
      </c>
      <c r="G838" t="s">
        <v>1264</v>
      </c>
      <c r="H838" t="s">
        <v>1265</v>
      </c>
      <c r="I838" t="s">
        <v>2386</v>
      </c>
      <c r="J838">
        <v>25</v>
      </c>
      <c r="K838">
        <v>29.66</v>
      </c>
      <c r="L838">
        <v>41.7</v>
      </c>
      <c r="M838">
        <v>53.78</v>
      </c>
      <c r="N838">
        <v>61.9</v>
      </c>
      <c r="O838">
        <v>68.540000000000006</v>
      </c>
      <c r="P838">
        <v>73.760000000000005</v>
      </c>
      <c r="Q838">
        <v>70.52</v>
      </c>
      <c r="R838">
        <v>63.5</v>
      </c>
      <c r="S838">
        <v>53.78</v>
      </c>
      <c r="T838">
        <v>43.5</v>
      </c>
      <c r="U838">
        <v>33.4</v>
      </c>
      <c r="W838" s="24">
        <v>840</v>
      </c>
    </row>
    <row r="839" spans="5:23" x14ac:dyDescent="0.3">
      <c r="E839" t="s">
        <v>32</v>
      </c>
      <c r="F839" t="s">
        <v>1263</v>
      </c>
      <c r="G839" t="s">
        <v>1266</v>
      </c>
      <c r="H839" t="s">
        <v>1267</v>
      </c>
      <c r="I839" t="s">
        <v>2387</v>
      </c>
      <c r="J839">
        <v>26.8</v>
      </c>
      <c r="K839">
        <v>33.979999999999997</v>
      </c>
      <c r="L839">
        <v>42.1</v>
      </c>
      <c r="M839">
        <v>50.9</v>
      </c>
      <c r="N839">
        <v>56.7</v>
      </c>
      <c r="O839">
        <v>64.22</v>
      </c>
      <c r="P839">
        <v>72.86</v>
      </c>
      <c r="Q839">
        <v>68.72</v>
      </c>
      <c r="R839">
        <v>64.900000000000006</v>
      </c>
      <c r="S839">
        <v>49.46</v>
      </c>
      <c r="T839">
        <v>45.3</v>
      </c>
      <c r="U839">
        <v>28.4</v>
      </c>
      <c r="W839" s="19">
        <v>841</v>
      </c>
    </row>
    <row r="840" spans="5:23" x14ac:dyDescent="0.3">
      <c r="E840" t="s">
        <v>32</v>
      </c>
      <c r="F840" t="s">
        <v>1263</v>
      </c>
      <c r="G840" t="s">
        <v>1268</v>
      </c>
      <c r="H840" t="s">
        <v>1269</v>
      </c>
      <c r="I840" t="s">
        <v>2388</v>
      </c>
      <c r="J840">
        <v>19.8</v>
      </c>
      <c r="K840">
        <v>21.74</v>
      </c>
      <c r="L840">
        <v>34.700000000000003</v>
      </c>
      <c r="M840">
        <v>42.44</v>
      </c>
      <c r="N840">
        <v>53.2</v>
      </c>
      <c r="O840">
        <v>62.06</v>
      </c>
      <c r="P840">
        <v>66.92</v>
      </c>
      <c r="Q840">
        <v>64.040000000000006</v>
      </c>
      <c r="R840">
        <v>56.3</v>
      </c>
      <c r="S840">
        <v>42.62</v>
      </c>
      <c r="T840">
        <v>34.5</v>
      </c>
      <c r="U840">
        <v>22.1</v>
      </c>
      <c r="W840" s="24">
        <v>842</v>
      </c>
    </row>
    <row r="841" spans="5:23" x14ac:dyDescent="0.3">
      <c r="E841" t="s">
        <v>32</v>
      </c>
      <c r="F841" t="s">
        <v>1263</v>
      </c>
      <c r="G841" t="s">
        <v>927</v>
      </c>
      <c r="H841" t="s">
        <v>1270</v>
      </c>
      <c r="I841" t="s">
        <v>2389</v>
      </c>
      <c r="J841">
        <v>28.6</v>
      </c>
      <c r="K841">
        <v>31.28</v>
      </c>
      <c r="L841">
        <v>33.4</v>
      </c>
      <c r="M841">
        <v>47.12</v>
      </c>
      <c r="N841">
        <v>55.9</v>
      </c>
      <c r="O841">
        <v>68.36</v>
      </c>
      <c r="P841">
        <v>70.88</v>
      </c>
      <c r="Q841">
        <v>66.2</v>
      </c>
      <c r="R841">
        <v>59.7</v>
      </c>
      <c r="S841">
        <v>52.88</v>
      </c>
      <c r="T841">
        <v>36.1</v>
      </c>
      <c r="U841">
        <v>32</v>
      </c>
      <c r="W841" s="19">
        <v>843</v>
      </c>
    </row>
    <row r="842" spans="5:23" x14ac:dyDescent="0.3">
      <c r="E842" t="s">
        <v>32</v>
      </c>
      <c r="F842" t="s">
        <v>1263</v>
      </c>
      <c r="G842" t="s">
        <v>1271</v>
      </c>
      <c r="H842" t="s">
        <v>1272</v>
      </c>
      <c r="I842" t="s">
        <v>2390</v>
      </c>
      <c r="J842">
        <v>27.5</v>
      </c>
      <c r="K842">
        <v>25.34</v>
      </c>
      <c r="L842">
        <v>37.6</v>
      </c>
      <c r="M842">
        <v>44.78</v>
      </c>
      <c r="N842">
        <v>53.6</v>
      </c>
      <c r="O842">
        <v>66.02</v>
      </c>
      <c r="P842">
        <v>64.400000000000006</v>
      </c>
      <c r="Q842">
        <v>69.98</v>
      </c>
      <c r="R842">
        <v>58.1</v>
      </c>
      <c r="S842">
        <v>50.18</v>
      </c>
      <c r="T842">
        <v>35.799999999999997</v>
      </c>
      <c r="U842">
        <v>29.1</v>
      </c>
      <c r="W842" s="24">
        <v>844</v>
      </c>
    </row>
    <row r="843" spans="5:23" x14ac:dyDescent="0.3">
      <c r="E843" t="s">
        <v>32</v>
      </c>
      <c r="F843" t="s">
        <v>1263</v>
      </c>
      <c r="G843" t="s">
        <v>1162</v>
      </c>
      <c r="H843" t="s">
        <v>1273</v>
      </c>
      <c r="I843" t="s">
        <v>2391</v>
      </c>
      <c r="J843">
        <v>26.4</v>
      </c>
      <c r="K843">
        <v>24.8</v>
      </c>
      <c r="L843">
        <v>34.200000000000003</v>
      </c>
      <c r="M843">
        <v>47.66</v>
      </c>
      <c r="N843">
        <v>59.9</v>
      </c>
      <c r="O843">
        <v>64.040000000000006</v>
      </c>
      <c r="P843">
        <v>72.14</v>
      </c>
      <c r="Q843">
        <v>69.98</v>
      </c>
      <c r="R843">
        <v>63</v>
      </c>
      <c r="S843">
        <v>48.92</v>
      </c>
      <c r="T843">
        <v>44.8</v>
      </c>
      <c r="U843">
        <v>31.5</v>
      </c>
      <c r="W843" s="19">
        <v>845</v>
      </c>
    </row>
    <row r="844" spans="5:23" x14ac:dyDescent="0.3">
      <c r="E844" t="s">
        <v>32</v>
      </c>
      <c r="F844" t="s">
        <v>1263</v>
      </c>
      <c r="G844" t="s">
        <v>1274</v>
      </c>
      <c r="H844" t="s">
        <v>1275</v>
      </c>
      <c r="I844" t="s">
        <v>1275</v>
      </c>
      <c r="J844">
        <v>32.5</v>
      </c>
      <c r="K844">
        <v>25.34</v>
      </c>
      <c r="L844">
        <v>38.1</v>
      </c>
      <c r="M844">
        <v>44.42</v>
      </c>
      <c r="N844">
        <v>50.2</v>
      </c>
      <c r="O844">
        <v>67.459999999999994</v>
      </c>
      <c r="P844">
        <v>69.62</v>
      </c>
      <c r="Q844">
        <v>64.760000000000005</v>
      </c>
      <c r="R844">
        <v>58.5</v>
      </c>
      <c r="S844">
        <v>52.7</v>
      </c>
      <c r="T844">
        <v>36</v>
      </c>
      <c r="U844">
        <v>27.5</v>
      </c>
      <c r="W844" s="24">
        <v>846</v>
      </c>
    </row>
    <row r="845" spans="5:23" x14ac:dyDescent="0.3">
      <c r="E845" t="s">
        <v>32</v>
      </c>
      <c r="F845" t="s">
        <v>1263</v>
      </c>
      <c r="G845" t="s">
        <v>1276</v>
      </c>
      <c r="H845" t="s">
        <v>1277</v>
      </c>
      <c r="I845" t="s">
        <v>2392</v>
      </c>
      <c r="J845">
        <v>27.5</v>
      </c>
      <c r="K845">
        <v>31.64</v>
      </c>
      <c r="L845">
        <v>41.7</v>
      </c>
      <c r="M845">
        <v>54.68</v>
      </c>
      <c r="N845">
        <v>61.5</v>
      </c>
      <c r="O845">
        <v>71.42</v>
      </c>
      <c r="P845">
        <v>75.2</v>
      </c>
      <c r="Q845">
        <v>72.319999999999993</v>
      </c>
      <c r="R845">
        <v>65.5</v>
      </c>
      <c r="S845">
        <v>54.68</v>
      </c>
      <c r="T845">
        <v>43.7</v>
      </c>
      <c r="U845">
        <v>32</v>
      </c>
      <c r="W845" s="19">
        <v>847</v>
      </c>
    </row>
    <row r="846" spans="5:23" x14ac:dyDescent="0.3">
      <c r="E846" t="s">
        <v>32</v>
      </c>
      <c r="F846" t="s">
        <v>1263</v>
      </c>
      <c r="G846" t="s">
        <v>1278</v>
      </c>
      <c r="H846" t="s">
        <v>1279</v>
      </c>
      <c r="I846" t="s">
        <v>2393</v>
      </c>
      <c r="J846">
        <v>24.8</v>
      </c>
      <c r="K846">
        <v>28.04</v>
      </c>
      <c r="L846">
        <v>41</v>
      </c>
      <c r="M846">
        <v>50.36</v>
      </c>
      <c r="N846">
        <v>56.7</v>
      </c>
      <c r="O846">
        <v>62.6</v>
      </c>
      <c r="P846">
        <v>70.88</v>
      </c>
      <c r="Q846">
        <v>69.08</v>
      </c>
      <c r="R846">
        <v>60.1</v>
      </c>
      <c r="S846">
        <v>50.36</v>
      </c>
      <c r="T846">
        <v>42.1</v>
      </c>
      <c r="U846">
        <v>19.600000000000001</v>
      </c>
      <c r="W846" s="24">
        <v>848</v>
      </c>
    </row>
    <row r="847" spans="5:23" x14ac:dyDescent="0.3">
      <c r="E847" t="s">
        <v>32</v>
      </c>
      <c r="F847" t="s">
        <v>1263</v>
      </c>
      <c r="G847" t="s">
        <v>1055</v>
      </c>
      <c r="H847" t="s">
        <v>284</v>
      </c>
      <c r="I847" t="s">
        <v>284</v>
      </c>
      <c r="J847">
        <v>35.6</v>
      </c>
      <c r="K847">
        <v>37.4</v>
      </c>
      <c r="L847">
        <v>42.4</v>
      </c>
      <c r="M847">
        <v>53.78</v>
      </c>
      <c r="N847">
        <v>66</v>
      </c>
      <c r="O847">
        <v>70.52</v>
      </c>
      <c r="P847">
        <v>74.84</v>
      </c>
      <c r="Q847">
        <v>71.599999999999994</v>
      </c>
      <c r="R847">
        <v>65.5</v>
      </c>
      <c r="S847">
        <v>52.34</v>
      </c>
      <c r="T847">
        <v>47.5</v>
      </c>
      <c r="U847">
        <v>30.6</v>
      </c>
      <c r="W847" s="19">
        <v>849</v>
      </c>
    </row>
    <row r="848" spans="5:23" x14ac:dyDescent="0.3">
      <c r="E848" t="s">
        <v>32</v>
      </c>
      <c r="F848" t="s">
        <v>1263</v>
      </c>
      <c r="G848" t="s">
        <v>1276</v>
      </c>
      <c r="H848" t="s">
        <v>1280</v>
      </c>
      <c r="I848" t="s">
        <v>2394</v>
      </c>
      <c r="J848">
        <v>21.4</v>
      </c>
      <c r="K848">
        <v>27.32</v>
      </c>
      <c r="L848">
        <v>37.4</v>
      </c>
      <c r="M848">
        <v>53.06</v>
      </c>
      <c r="N848">
        <v>59.9</v>
      </c>
      <c r="O848">
        <v>72.5</v>
      </c>
      <c r="P848">
        <v>78.62</v>
      </c>
      <c r="Q848">
        <v>73.58</v>
      </c>
      <c r="R848">
        <v>64.900000000000006</v>
      </c>
      <c r="S848">
        <v>53.78</v>
      </c>
      <c r="T848">
        <v>43</v>
      </c>
      <c r="U848">
        <v>30.7</v>
      </c>
      <c r="W848" s="24">
        <v>850</v>
      </c>
    </row>
    <row r="849" spans="5:23" x14ac:dyDescent="0.3">
      <c r="E849" t="s">
        <v>32</v>
      </c>
      <c r="F849" t="s">
        <v>1263</v>
      </c>
      <c r="G849" t="s">
        <v>1281</v>
      </c>
      <c r="H849" t="s">
        <v>1282</v>
      </c>
      <c r="I849" t="s">
        <v>2395</v>
      </c>
      <c r="J849">
        <v>29.1</v>
      </c>
      <c r="K849">
        <v>32.9</v>
      </c>
      <c r="L849">
        <v>45.1</v>
      </c>
      <c r="M849">
        <v>54.5</v>
      </c>
      <c r="N849">
        <v>64.400000000000006</v>
      </c>
      <c r="O849">
        <v>71.959999999999994</v>
      </c>
      <c r="P849">
        <v>77.540000000000006</v>
      </c>
      <c r="Q849">
        <v>75.02</v>
      </c>
      <c r="R849">
        <v>69.400000000000006</v>
      </c>
      <c r="S849">
        <v>54.14</v>
      </c>
      <c r="T849">
        <v>45.3</v>
      </c>
      <c r="U849">
        <v>38.299999999999997</v>
      </c>
      <c r="W849" s="19">
        <v>851</v>
      </c>
    </row>
    <row r="850" spans="5:23" x14ac:dyDescent="0.3">
      <c r="E850" t="s">
        <v>32</v>
      </c>
      <c r="F850" t="s">
        <v>1263</v>
      </c>
      <c r="G850" t="s">
        <v>1281</v>
      </c>
      <c r="H850" t="s">
        <v>1282</v>
      </c>
      <c r="I850" t="s">
        <v>2396</v>
      </c>
      <c r="J850">
        <v>26.1</v>
      </c>
      <c r="K850">
        <v>35.06</v>
      </c>
      <c r="L850">
        <v>45</v>
      </c>
      <c r="M850">
        <v>54.14</v>
      </c>
      <c r="N850">
        <v>61.9</v>
      </c>
      <c r="O850">
        <v>71.42</v>
      </c>
      <c r="P850">
        <v>76.459999999999994</v>
      </c>
      <c r="Q850">
        <v>78.62</v>
      </c>
      <c r="R850">
        <v>70</v>
      </c>
      <c r="S850">
        <v>56.3</v>
      </c>
      <c r="T850">
        <v>46.6</v>
      </c>
      <c r="U850">
        <v>40.299999999999997</v>
      </c>
      <c r="W850" s="24">
        <v>852</v>
      </c>
    </row>
    <row r="851" spans="5:23" x14ac:dyDescent="0.3">
      <c r="E851" t="s">
        <v>32</v>
      </c>
      <c r="F851" t="s">
        <v>1263</v>
      </c>
      <c r="G851" t="s">
        <v>1283</v>
      </c>
      <c r="H851" t="s">
        <v>1284</v>
      </c>
      <c r="I851" t="s">
        <v>2397</v>
      </c>
      <c r="J851">
        <v>31.1</v>
      </c>
      <c r="K851">
        <v>31.28</v>
      </c>
      <c r="L851">
        <v>45.5</v>
      </c>
      <c r="M851">
        <v>54.86</v>
      </c>
      <c r="N851">
        <v>59.5</v>
      </c>
      <c r="O851">
        <v>66.56</v>
      </c>
      <c r="P851">
        <v>70.88</v>
      </c>
      <c r="Q851">
        <v>69.62</v>
      </c>
      <c r="R851">
        <v>63.9</v>
      </c>
      <c r="S851">
        <v>53.06</v>
      </c>
      <c r="T851">
        <v>45.3</v>
      </c>
      <c r="U851">
        <v>33.799999999999997</v>
      </c>
      <c r="W851" s="19">
        <v>853</v>
      </c>
    </row>
    <row r="852" spans="5:23" x14ac:dyDescent="0.3">
      <c r="E852" t="s">
        <v>32</v>
      </c>
      <c r="F852" t="s">
        <v>1263</v>
      </c>
      <c r="G852" t="s">
        <v>1283</v>
      </c>
      <c r="H852" t="s">
        <v>1284</v>
      </c>
      <c r="I852" t="s">
        <v>2398</v>
      </c>
      <c r="J852">
        <v>28.2</v>
      </c>
      <c r="K852">
        <v>28.4</v>
      </c>
      <c r="L852">
        <v>41.7</v>
      </c>
      <c r="M852">
        <v>51.08</v>
      </c>
      <c r="N852">
        <v>59.5</v>
      </c>
      <c r="O852">
        <v>68.900000000000006</v>
      </c>
      <c r="P852">
        <v>73.400000000000006</v>
      </c>
      <c r="Q852">
        <v>71.239999999999995</v>
      </c>
      <c r="R852">
        <v>63.5</v>
      </c>
      <c r="S852">
        <v>49.64</v>
      </c>
      <c r="T852">
        <v>44.1</v>
      </c>
      <c r="U852">
        <v>31.3</v>
      </c>
      <c r="W852" s="24">
        <v>854</v>
      </c>
    </row>
    <row r="853" spans="5:23" x14ac:dyDescent="0.3">
      <c r="E853" t="s">
        <v>32</v>
      </c>
      <c r="F853" t="s">
        <v>1263</v>
      </c>
      <c r="G853" t="s">
        <v>1285</v>
      </c>
      <c r="H853" t="s">
        <v>1286</v>
      </c>
      <c r="I853" t="s">
        <v>2399</v>
      </c>
      <c r="J853">
        <v>29.1</v>
      </c>
      <c r="K853">
        <v>32.72</v>
      </c>
      <c r="L853">
        <v>42.6</v>
      </c>
      <c r="M853">
        <v>52.34</v>
      </c>
      <c r="N853">
        <v>63</v>
      </c>
      <c r="O853">
        <v>71.239999999999995</v>
      </c>
      <c r="P853">
        <v>72.86</v>
      </c>
      <c r="Q853">
        <v>71.239999999999995</v>
      </c>
      <c r="R853">
        <v>69.099999999999994</v>
      </c>
      <c r="S853">
        <v>53.78</v>
      </c>
      <c r="T853">
        <v>47.5</v>
      </c>
      <c r="U853">
        <v>38.5</v>
      </c>
      <c r="W853" s="19">
        <v>855</v>
      </c>
    </row>
    <row r="854" spans="5:23" x14ac:dyDescent="0.3">
      <c r="E854" t="s">
        <v>32</v>
      </c>
      <c r="F854" t="s">
        <v>1263</v>
      </c>
      <c r="G854" t="s">
        <v>1287</v>
      </c>
      <c r="H854" t="s">
        <v>1288</v>
      </c>
      <c r="I854" t="s">
        <v>2400</v>
      </c>
      <c r="J854">
        <v>27.9</v>
      </c>
      <c r="K854">
        <v>28.04</v>
      </c>
      <c r="L854">
        <v>34.5</v>
      </c>
      <c r="M854">
        <v>46.76</v>
      </c>
      <c r="N854">
        <v>55.9</v>
      </c>
      <c r="O854">
        <v>69.62</v>
      </c>
      <c r="P854">
        <v>71.599999999999994</v>
      </c>
      <c r="Q854">
        <v>67.099999999999994</v>
      </c>
      <c r="R854">
        <v>60.6</v>
      </c>
      <c r="S854">
        <v>52.52</v>
      </c>
      <c r="T854">
        <v>47.5</v>
      </c>
      <c r="U854">
        <v>33.299999999999997</v>
      </c>
      <c r="W854" s="24">
        <v>856</v>
      </c>
    </row>
    <row r="855" spans="5:23" x14ac:dyDescent="0.3">
      <c r="E855" t="s">
        <v>32</v>
      </c>
      <c r="F855" t="s">
        <v>1263</v>
      </c>
      <c r="G855" t="s">
        <v>171</v>
      </c>
      <c r="H855" t="s">
        <v>565</v>
      </c>
      <c r="I855" t="s">
        <v>2401</v>
      </c>
      <c r="J855">
        <v>37.200000000000003</v>
      </c>
      <c r="K855">
        <v>33.44</v>
      </c>
      <c r="L855">
        <v>33.1</v>
      </c>
      <c r="M855">
        <v>52.88</v>
      </c>
      <c r="N855">
        <v>60.1</v>
      </c>
      <c r="O855">
        <v>65.3</v>
      </c>
      <c r="P855">
        <v>72.5</v>
      </c>
      <c r="Q855">
        <v>67.64</v>
      </c>
      <c r="R855">
        <v>64.2</v>
      </c>
      <c r="S855">
        <v>49.1</v>
      </c>
      <c r="T855">
        <v>41</v>
      </c>
      <c r="U855">
        <v>34.200000000000003</v>
      </c>
      <c r="W855" s="19">
        <v>857</v>
      </c>
    </row>
    <row r="856" spans="5:23" x14ac:dyDescent="0.3">
      <c r="E856" t="s">
        <v>32</v>
      </c>
      <c r="F856" t="s">
        <v>1263</v>
      </c>
      <c r="G856" t="s">
        <v>1289</v>
      </c>
      <c r="H856" t="s">
        <v>1290</v>
      </c>
      <c r="I856" t="s">
        <v>2402</v>
      </c>
      <c r="J856">
        <v>27.9</v>
      </c>
      <c r="K856">
        <v>27.5</v>
      </c>
      <c r="L856">
        <v>35.799999999999997</v>
      </c>
      <c r="M856">
        <v>50.36</v>
      </c>
      <c r="N856">
        <v>60.3</v>
      </c>
      <c r="O856">
        <v>68.900000000000006</v>
      </c>
      <c r="P856">
        <v>73.22</v>
      </c>
      <c r="Q856">
        <v>68.180000000000007</v>
      </c>
      <c r="R856">
        <v>61.2</v>
      </c>
      <c r="S856">
        <v>52.88</v>
      </c>
      <c r="T856">
        <v>41</v>
      </c>
      <c r="U856">
        <v>29.1</v>
      </c>
      <c r="W856" s="24">
        <v>858</v>
      </c>
    </row>
    <row r="857" spans="5:23" x14ac:dyDescent="0.3">
      <c r="E857" t="s">
        <v>32</v>
      </c>
      <c r="F857" t="s">
        <v>1263</v>
      </c>
      <c r="G857" t="s">
        <v>1291</v>
      </c>
      <c r="H857" t="s">
        <v>1292</v>
      </c>
      <c r="I857" t="s">
        <v>2403</v>
      </c>
      <c r="J857">
        <v>25.5</v>
      </c>
      <c r="K857">
        <v>29.84</v>
      </c>
      <c r="L857">
        <v>41.4</v>
      </c>
      <c r="M857">
        <v>51.62</v>
      </c>
      <c r="N857">
        <v>61</v>
      </c>
      <c r="O857">
        <v>69.62</v>
      </c>
      <c r="P857">
        <v>71.959999999999994</v>
      </c>
      <c r="Q857">
        <v>71.599999999999994</v>
      </c>
      <c r="R857">
        <v>64.599999999999994</v>
      </c>
      <c r="S857">
        <v>51.8</v>
      </c>
      <c r="T857">
        <v>42.6</v>
      </c>
      <c r="U857">
        <v>32.200000000000003</v>
      </c>
      <c r="W857" s="19">
        <v>859</v>
      </c>
    </row>
    <row r="858" spans="5:23" x14ac:dyDescent="0.3">
      <c r="E858" t="s">
        <v>32</v>
      </c>
      <c r="F858" t="s">
        <v>1263</v>
      </c>
      <c r="G858" t="s">
        <v>155</v>
      </c>
      <c r="H858" t="s">
        <v>1293</v>
      </c>
      <c r="I858" t="s">
        <v>2404</v>
      </c>
      <c r="J858">
        <v>33.6</v>
      </c>
      <c r="K858">
        <v>34.880000000000003</v>
      </c>
      <c r="L858">
        <v>44.2</v>
      </c>
      <c r="M858">
        <v>51.26</v>
      </c>
      <c r="N858">
        <v>61.5</v>
      </c>
      <c r="O858">
        <v>70.88</v>
      </c>
      <c r="P858">
        <v>75.2</v>
      </c>
      <c r="Q858">
        <v>73.94</v>
      </c>
      <c r="R858">
        <v>64</v>
      </c>
      <c r="S858">
        <v>53.42</v>
      </c>
      <c r="T858">
        <v>53.2</v>
      </c>
      <c r="U858">
        <v>38.5</v>
      </c>
      <c r="W858" s="24">
        <v>860</v>
      </c>
    </row>
    <row r="859" spans="5:23" x14ac:dyDescent="0.3">
      <c r="E859" t="s">
        <v>38</v>
      </c>
      <c r="F859" t="s">
        <v>1294</v>
      </c>
      <c r="G859" t="s">
        <v>35</v>
      </c>
      <c r="H859" t="s">
        <v>1295</v>
      </c>
      <c r="I859" t="s">
        <v>1295</v>
      </c>
      <c r="J859">
        <v>19.2</v>
      </c>
      <c r="K859">
        <v>19.940000000000001</v>
      </c>
      <c r="L859">
        <v>27.3</v>
      </c>
      <c r="M859">
        <v>37.76</v>
      </c>
      <c r="N859">
        <v>48.4</v>
      </c>
      <c r="O859">
        <v>59</v>
      </c>
      <c r="P859">
        <v>66.38</v>
      </c>
      <c r="Q859">
        <v>65.84</v>
      </c>
      <c r="R859">
        <v>59</v>
      </c>
      <c r="S859">
        <v>48.74</v>
      </c>
      <c r="T859">
        <v>39.4</v>
      </c>
      <c r="U859">
        <v>27.5</v>
      </c>
      <c r="W859" s="19">
        <v>861</v>
      </c>
    </row>
    <row r="860" spans="5:23" x14ac:dyDescent="0.3">
      <c r="E860" t="s">
        <v>38</v>
      </c>
      <c r="F860" t="s">
        <v>1296</v>
      </c>
      <c r="G860" t="s">
        <v>35</v>
      </c>
      <c r="H860" t="s">
        <v>1297</v>
      </c>
      <c r="I860" t="s">
        <v>1297</v>
      </c>
      <c r="J860">
        <v>3.4</v>
      </c>
      <c r="K860">
        <v>8.6</v>
      </c>
      <c r="L860">
        <v>21.4</v>
      </c>
      <c r="M860">
        <v>36.86</v>
      </c>
      <c r="N860">
        <v>49.8</v>
      </c>
      <c r="O860">
        <v>60.98</v>
      </c>
      <c r="P860">
        <v>64.22</v>
      </c>
      <c r="Q860">
        <v>63.32</v>
      </c>
      <c r="R860">
        <v>55.2</v>
      </c>
      <c r="S860">
        <v>42.8</v>
      </c>
      <c r="T860">
        <v>31.5</v>
      </c>
      <c r="U860">
        <v>12.9</v>
      </c>
      <c r="W860" s="19">
        <v>863</v>
      </c>
    </row>
    <row r="861" spans="5:23" x14ac:dyDescent="0.3">
      <c r="E861" t="s">
        <v>38</v>
      </c>
      <c r="F861" t="s">
        <v>1296</v>
      </c>
      <c r="G861" t="s">
        <v>35</v>
      </c>
      <c r="H861" t="s">
        <v>699</v>
      </c>
      <c r="I861" t="s">
        <v>2405</v>
      </c>
      <c r="J861">
        <v>4.5999999999999996</v>
      </c>
      <c r="K861">
        <v>9.5</v>
      </c>
      <c r="L861">
        <v>21.7</v>
      </c>
      <c r="M861">
        <v>36.68</v>
      </c>
      <c r="N861">
        <v>49.1</v>
      </c>
      <c r="O861">
        <v>60.08</v>
      </c>
      <c r="P861">
        <v>64.400000000000006</v>
      </c>
      <c r="Q861">
        <v>63.32</v>
      </c>
      <c r="R861">
        <v>55.2</v>
      </c>
      <c r="S861">
        <v>43.16</v>
      </c>
      <c r="T861">
        <v>32</v>
      </c>
      <c r="U861">
        <v>14.7</v>
      </c>
      <c r="W861" s="24">
        <v>864</v>
      </c>
    </row>
    <row r="862" spans="5:23" x14ac:dyDescent="0.3">
      <c r="E862" t="s">
        <v>38</v>
      </c>
      <c r="F862" t="s">
        <v>1296</v>
      </c>
      <c r="G862" t="s">
        <v>35</v>
      </c>
      <c r="H862" t="s">
        <v>1298</v>
      </c>
      <c r="I862" t="s">
        <v>1298</v>
      </c>
      <c r="J862">
        <v>13.3</v>
      </c>
      <c r="K862">
        <v>16.7</v>
      </c>
      <c r="L862">
        <v>28</v>
      </c>
      <c r="M862">
        <v>43.52</v>
      </c>
      <c r="N862">
        <v>55.8</v>
      </c>
      <c r="O862">
        <v>66.02</v>
      </c>
      <c r="P862">
        <v>69.260000000000005</v>
      </c>
      <c r="Q862">
        <v>67.819999999999993</v>
      </c>
      <c r="R862">
        <v>60.4</v>
      </c>
      <c r="S862">
        <v>47.48</v>
      </c>
      <c r="T862">
        <v>37.4</v>
      </c>
      <c r="U862">
        <v>20.7</v>
      </c>
      <c r="W862" s="19">
        <v>865</v>
      </c>
    </row>
    <row r="863" spans="5:23" x14ac:dyDescent="0.3">
      <c r="E863" t="s">
        <v>38</v>
      </c>
      <c r="F863" t="s">
        <v>1296</v>
      </c>
      <c r="G863" t="s">
        <v>35</v>
      </c>
      <c r="H863" t="s">
        <v>1299</v>
      </c>
      <c r="I863" t="s">
        <v>1299</v>
      </c>
      <c r="J863">
        <v>10.8</v>
      </c>
      <c r="K863">
        <v>14.9</v>
      </c>
      <c r="L863">
        <v>27</v>
      </c>
      <c r="M863">
        <v>42.26</v>
      </c>
      <c r="N863">
        <v>54.9</v>
      </c>
      <c r="O863">
        <v>64.94</v>
      </c>
      <c r="P863">
        <v>68.540000000000006</v>
      </c>
      <c r="Q863">
        <v>67.459999999999994</v>
      </c>
      <c r="R863">
        <v>59.7</v>
      </c>
      <c r="S863">
        <v>46.22</v>
      </c>
      <c r="T863">
        <v>35.6</v>
      </c>
      <c r="U863">
        <v>18.3</v>
      </c>
      <c r="W863" s="24">
        <v>866</v>
      </c>
    </row>
    <row r="864" spans="5:23" x14ac:dyDescent="0.3">
      <c r="E864" t="s">
        <v>38</v>
      </c>
      <c r="F864" t="s">
        <v>1296</v>
      </c>
      <c r="G864" t="s">
        <v>35</v>
      </c>
      <c r="H864" t="s">
        <v>1300</v>
      </c>
      <c r="I864" t="s">
        <v>1300</v>
      </c>
      <c r="J864">
        <v>12.6</v>
      </c>
      <c r="K864">
        <v>16.34</v>
      </c>
      <c r="L864">
        <v>27.9</v>
      </c>
      <c r="M864">
        <v>41.9</v>
      </c>
      <c r="N864">
        <v>53.2</v>
      </c>
      <c r="O864">
        <v>60.62</v>
      </c>
      <c r="P864">
        <v>64.040000000000006</v>
      </c>
      <c r="Q864">
        <v>65.84</v>
      </c>
      <c r="R864">
        <v>58.3</v>
      </c>
      <c r="S864">
        <v>45.68</v>
      </c>
      <c r="T864">
        <v>36.1</v>
      </c>
      <c r="U864">
        <v>19.8</v>
      </c>
      <c r="W864" s="19">
        <v>867</v>
      </c>
    </row>
    <row r="865" spans="5:23" x14ac:dyDescent="0.3">
      <c r="E865" t="s">
        <v>38</v>
      </c>
      <c r="F865" t="s">
        <v>1296</v>
      </c>
      <c r="G865" t="s">
        <v>35</v>
      </c>
      <c r="H865" t="s">
        <v>1301</v>
      </c>
      <c r="I865" t="s">
        <v>2406</v>
      </c>
      <c r="J865">
        <v>14.9</v>
      </c>
      <c r="K865">
        <v>18.86</v>
      </c>
      <c r="L865">
        <v>30</v>
      </c>
      <c r="M865">
        <v>44.6</v>
      </c>
      <c r="N865">
        <v>56.3</v>
      </c>
      <c r="O865">
        <v>66.56</v>
      </c>
      <c r="P865">
        <v>70.34</v>
      </c>
      <c r="Q865">
        <v>69.8</v>
      </c>
      <c r="R865">
        <v>62.2</v>
      </c>
      <c r="S865">
        <v>48.74</v>
      </c>
      <c r="T865">
        <v>38.299999999999997</v>
      </c>
      <c r="U865">
        <v>21.6</v>
      </c>
      <c r="W865" s="24">
        <v>868</v>
      </c>
    </row>
    <row r="866" spans="5:23" x14ac:dyDescent="0.3">
      <c r="E866" t="s">
        <v>38</v>
      </c>
      <c r="F866" t="s">
        <v>1296</v>
      </c>
      <c r="G866" t="s">
        <v>35</v>
      </c>
      <c r="H866" t="s">
        <v>1302</v>
      </c>
      <c r="I866" t="s">
        <v>2407</v>
      </c>
      <c r="J866">
        <v>12.2</v>
      </c>
      <c r="K866">
        <v>14.54</v>
      </c>
      <c r="L866">
        <v>23.5</v>
      </c>
      <c r="M866">
        <v>36.32</v>
      </c>
      <c r="N866">
        <v>47.5</v>
      </c>
      <c r="O866">
        <v>58.28</v>
      </c>
      <c r="P866">
        <v>63.86</v>
      </c>
      <c r="Q866">
        <v>62.6</v>
      </c>
      <c r="R866">
        <v>55.4</v>
      </c>
      <c r="S866">
        <v>43.7</v>
      </c>
      <c r="T866">
        <v>34</v>
      </c>
      <c r="U866">
        <v>20.8</v>
      </c>
      <c r="W866" s="19">
        <v>869</v>
      </c>
    </row>
    <row r="867" spans="5:23" x14ac:dyDescent="0.3">
      <c r="E867" t="s">
        <v>38</v>
      </c>
      <c r="F867" t="s">
        <v>1296</v>
      </c>
      <c r="G867" t="s">
        <v>35</v>
      </c>
      <c r="H867" t="s">
        <v>1303</v>
      </c>
      <c r="I867" t="s">
        <v>1303</v>
      </c>
      <c r="J867">
        <v>7.9</v>
      </c>
      <c r="K867">
        <v>11.12</v>
      </c>
      <c r="L867">
        <v>21.7</v>
      </c>
      <c r="M867">
        <v>35.96</v>
      </c>
      <c r="N867">
        <v>47.5</v>
      </c>
      <c r="O867">
        <v>56.66</v>
      </c>
      <c r="P867">
        <v>59.9</v>
      </c>
      <c r="Q867">
        <v>59.72</v>
      </c>
      <c r="R867">
        <v>52.2</v>
      </c>
      <c r="S867">
        <v>39.74</v>
      </c>
      <c r="T867">
        <v>30.2</v>
      </c>
      <c r="U867">
        <v>15.3</v>
      </c>
      <c r="W867" s="24">
        <v>870</v>
      </c>
    </row>
    <row r="868" spans="5:23" x14ac:dyDescent="0.3">
      <c r="E868" t="s">
        <v>38</v>
      </c>
      <c r="F868" t="s">
        <v>1296</v>
      </c>
      <c r="G868" t="s">
        <v>35</v>
      </c>
      <c r="H868" t="s">
        <v>1304</v>
      </c>
      <c r="I868" t="s">
        <v>1304</v>
      </c>
      <c r="J868">
        <v>16</v>
      </c>
      <c r="K868">
        <v>18.68</v>
      </c>
      <c r="L868">
        <v>29.1</v>
      </c>
      <c r="M868">
        <v>44.06</v>
      </c>
      <c r="N868">
        <v>56.3</v>
      </c>
      <c r="O868">
        <v>66.56</v>
      </c>
      <c r="P868">
        <v>70.52</v>
      </c>
      <c r="Q868">
        <v>69.8</v>
      </c>
      <c r="R868">
        <v>62.2</v>
      </c>
      <c r="S868">
        <v>48.38</v>
      </c>
      <c r="T868">
        <v>37.6</v>
      </c>
      <c r="U868">
        <v>23.4</v>
      </c>
      <c r="W868" s="19">
        <v>871</v>
      </c>
    </row>
    <row r="869" spans="5:23" x14ac:dyDescent="0.3">
      <c r="E869" t="s">
        <v>38</v>
      </c>
      <c r="F869" t="s">
        <v>1296</v>
      </c>
      <c r="G869" t="s">
        <v>35</v>
      </c>
      <c r="H869" t="s">
        <v>1305</v>
      </c>
      <c r="I869" t="s">
        <v>1305</v>
      </c>
      <c r="J869">
        <v>12.7</v>
      </c>
      <c r="K869">
        <v>15.8</v>
      </c>
      <c r="L869">
        <v>26.4</v>
      </c>
      <c r="M869">
        <v>42.44</v>
      </c>
      <c r="N869">
        <v>54.5</v>
      </c>
      <c r="O869">
        <v>64.760000000000005</v>
      </c>
      <c r="P869">
        <v>68.540000000000006</v>
      </c>
      <c r="Q869">
        <v>67.459999999999994</v>
      </c>
      <c r="R869">
        <v>59.7</v>
      </c>
      <c r="S869">
        <v>45.86</v>
      </c>
      <c r="T869">
        <v>35.1</v>
      </c>
      <c r="U869">
        <v>20.3</v>
      </c>
      <c r="W869" s="24">
        <v>872</v>
      </c>
    </row>
    <row r="870" spans="5:23" x14ac:dyDescent="0.3">
      <c r="E870" t="s">
        <v>38</v>
      </c>
      <c r="F870" t="s">
        <v>1296</v>
      </c>
      <c r="G870" t="s">
        <v>35</v>
      </c>
      <c r="H870" t="s">
        <v>1306</v>
      </c>
      <c r="I870" t="s">
        <v>1306</v>
      </c>
      <c r="J870">
        <v>10.199999999999999</v>
      </c>
      <c r="K870">
        <v>14</v>
      </c>
      <c r="L870">
        <v>25.9</v>
      </c>
      <c r="M870">
        <v>41.18</v>
      </c>
      <c r="N870">
        <v>54</v>
      </c>
      <c r="O870">
        <v>63.5</v>
      </c>
      <c r="P870">
        <v>67.459999999999994</v>
      </c>
      <c r="Q870">
        <v>66.38</v>
      </c>
      <c r="R870">
        <v>58.8</v>
      </c>
      <c r="S870">
        <v>46.22</v>
      </c>
      <c r="T870">
        <v>35.799999999999997</v>
      </c>
      <c r="U870">
        <v>18.5</v>
      </c>
      <c r="W870" s="19">
        <v>873</v>
      </c>
    </row>
    <row r="871" spans="5:23" x14ac:dyDescent="0.3">
      <c r="E871" t="s">
        <v>38</v>
      </c>
      <c r="F871" t="s">
        <v>1296</v>
      </c>
      <c r="G871" t="s">
        <v>35</v>
      </c>
      <c r="H871" t="s">
        <v>1307</v>
      </c>
      <c r="I871" t="s">
        <v>1307</v>
      </c>
      <c r="J871">
        <v>12</v>
      </c>
      <c r="K871">
        <v>15.26</v>
      </c>
      <c r="L871">
        <v>24.1</v>
      </c>
      <c r="M871">
        <v>36.14</v>
      </c>
      <c r="N871">
        <v>46.2</v>
      </c>
      <c r="O871">
        <v>55.58</v>
      </c>
      <c r="P871">
        <v>60.8</v>
      </c>
      <c r="Q871">
        <v>59.72</v>
      </c>
      <c r="R871">
        <v>53.2</v>
      </c>
      <c r="S871">
        <v>42.98</v>
      </c>
      <c r="T871">
        <v>34.200000000000003</v>
      </c>
      <c r="U871">
        <v>20.5</v>
      </c>
      <c r="W871" s="24">
        <v>874</v>
      </c>
    </row>
    <row r="872" spans="5:23" x14ac:dyDescent="0.3">
      <c r="E872" t="s">
        <v>38</v>
      </c>
      <c r="F872" t="s">
        <v>1296</v>
      </c>
      <c r="G872" t="s">
        <v>35</v>
      </c>
      <c r="H872" t="s">
        <v>1308</v>
      </c>
      <c r="I872" t="s">
        <v>2408</v>
      </c>
      <c r="J872">
        <v>11.3</v>
      </c>
      <c r="K872">
        <v>14</v>
      </c>
      <c r="L872">
        <v>25.2</v>
      </c>
      <c r="M872">
        <v>39.380000000000003</v>
      </c>
      <c r="N872">
        <v>52.3</v>
      </c>
      <c r="O872">
        <v>62.24</v>
      </c>
      <c r="P872">
        <v>66.56</v>
      </c>
      <c r="Q872">
        <v>65.48</v>
      </c>
      <c r="R872">
        <v>57.6</v>
      </c>
      <c r="S872">
        <v>44.78</v>
      </c>
      <c r="T872">
        <v>33.799999999999997</v>
      </c>
      <c r="U872">
        <v>19.2</v>
      </c>
      <c r="W872" s="19">
        <v>875</v>
      </c>
    </row>
    <row r="873" spans="5:23" x14ac:dyDescent="0.3">
      <c r="E873" t="s">
        <v>38</v>
      </c>
      <c r="F873" t="s">
        <v>1296</v>
      </c>
      <c r="G873" t="s">
        <v>35</v>
      </c>
      <c r="H873" t="s">
        <v>1309</v>
      </c>
      <c r="I873" t="s">
        <v>2409</v>
      </c>
      <c r="J873">
        <v>12.9</v>
      </c>
      <c r="K873">
        <v>15.8</v>
      </c>
      <c r="L873">
        <v>26.2</v>
      </c>
      <c r="M873">
        <v>40.64</v>
      </c>
      <c r="N873">
        <v>52.3</v>
      </c>
      <c r="O873">
        <v>61.88</v>
      </c>
      <c r="P873">
        <v>65.3</v>
      </c>
      <c r="Q873">
        <v>64.22</v>
      </c>
      <c r="R873">
        <v>56.7</v>
      </c>
      <c r="S873">
        <v>44.24</v>
      </c>
      <c r="T873">
        <v>35.1</v>
      </c>
      <c r="U873">
        <v>21</v>
      </c>
      <c r="W873" s="24">
        <v>876</v>
      </c>
    </row>
    <row r="874" spans="5:23" x14ac:dyDescent="0.3">
      <c r="E874" t="s">
        <v>38</v>
      </c>
      <c r="F874" t="s">
        <v>1296</v>
      </c>
      <c r="G874" t="s">
        <v>35</v>
      </c>
      <c r="H874" t="s">
        <v>1102</v>
      </c>
      <c r="I874" t="s">
        <v>2410</v>
      </c>
      <c r="J874">
        <v>13.8</v>
      </c>
      <c r="K874">
        <v>16.88</v>
      </c>
      <c r="L874">
        <v>28.4</v>
      </c>
      <c r="M874">
        <v>43.34</v>
      </c>
      <c r="N874">
        <v>55.2</v>
      </c>
      <c r="O874">
        <v>65.12</v>
      </c>
      <c r="P874">
        <v>68.36</v>
      </c>
      <c r="Q874">
        <v>67.459999999999994</v>
      </c>
      <c r="R874">
        <v>59.9</v>
      </c>
      <c r="S874">
        <v>46.94</v>
      </c>
      <c r="T874">
        <v>36.9</v>
      </c>
      <c r="U874">
        <v>20.7</v>
      </c>
      <c r="W874" s="19">
        <v>877</v>
      </c>
    </row>
    <row r="875" spans="5:23" x14ac:dyDescent="0.3">
      <c r="E875" t="s">
        <v>38</v>
      </c>
      <c r="F875" t="s">
        <v>1296</v>
      </c>
      <c r="G875" t="s">
        <v>35</v>
      </c>
      <c r="H875" t="s">
        <v>1310</v>
      </c>
      <c r="I875" t="s">
        <v>2411</v>
      </c>
      <c r="J875">
        <v>12.7</v>
      </c>
      <c r="K875">
        <v>16.7</v>
      </c>
      <c r="L875">
        <v>28</v>
      </c>
      <c r="M875">
        <v>43.34</v>
      </c>
      <c r="N875">
        <v>55.4</v>
      </c>
      <c r="O875">
        <v>65.66</v>
      </c>
      <c r="P875">
        <v>69.08</v>
      </c>
      <c r="Q875">
        <v>68.36</v>
      </c>
      <c r="R875">
        <v>60.8</v>
      </c>
      <c r="S875">
        <v>47.48</v>
      </c>
      <c r="T875">
        <v>36.700000000000003</v>
      </c>
      <c r="U875">
        <v>19.8</v>
      </c>
      <c r="W875" s="24">
        <v>878</v>
      </c>
    </row>
    <row r="876" spans="5:23" x14ac:dyDescent="0.3">
      <c r="E876" t="s">
        <v>38</v>
      </c>
      <c r="F876" t="s">
        <v>1296</v>
      </c>
      <c r="G876" t="s">
        <v>35</v>
      </c>
      <c r="H876" t="s">
        <v>1310</v>
      </c>
      <c r="I876" t="s">
        <v>2412</v>
      </c>
      <c r="J876">
        <v>11.1</v>
      </c>
      <c r="K876">
        <v>14.54</v>
      </c>
      <c r="L876">
        <v>25</v>
      </c>
      <c r="M876">
        <v>39.200000000000003</v>
      </c>
      <c r="N876">
        <v>52.3</v>
      </c>
      <c r="O876">
        <v>62.42</v>
      </c>
      <c r="P876">
        <v>66.739999999999995</v>
      </c>
      <c r="Q876">
        <v>65.84</v>
      </c>
      <c r="R876">
        <v>57.9</v>
      </c>
      <c r="S876">
        <v>44.96</v>
      </c>
      <c r="T876">
        <v>34.200000000000003</v>
      </c>
      <c r="U876">
        <v>19.600000000000001</v>
      </c>
      <c r="W876" s="19">
        <v>879</v>
      </c>
    </row>
    <row r="877" spans="5:23" x14ac:dyDescent="0.3">
      <c r="E877" t="s">
        <v>38</v>
      </c>
      <c r="F877" t="s">
        <v>1296</v>
      </c>
      <c r="G877" t="s">
        <v>35</v>
      </c>
      <c r="H877" t="s">
        <v>1311</v>
      </c>
      <c r="I877" t="s">
        <v>2413</v>
      </c>
      <c r="J877">
        <v>11.5</v>
      </c>
      <c r="K877">
        <v>15.8</v>
      </c>
      <c r="L877">
        <v>26.6</v>
      </c>
      <c r="M877">
        <v>40.28</v>
      </c>
      <c r="N877">
        <v>53.1</v>
      </c>
      <c r="O877">
        <v>63.86</v>
      </c>
      <c r="P877">
        <v>68.36</v>
      </c>
      <c r="Q877">
        <v>67.819999999999993</v>
      </c>
      <c r="R877">
        <v>60.3</v>
      </c>
      <c r="S877">
        <v>47.48</v>
      </c>
      <c r="T877">
        <v>36.5</v>
      </c>
      <c r="U877">
        <v>19</v>
      </c>
      <c r="W877" s="24">
        <v>880</v>
      </c>
    </row>
    <row r="878" spans="5:23" x14ac:dyDescent="0.3">
      <c r="E878" t="s">
        <v>38</v>
      </c>
      <c r="F878" t="s">
        <v>1296</v>
      </c>
      <c r="G878" t="s">
        <v>35</v>
      </c>
      <c r="H878" t="s">
        <v>1312</v>
      </c>
      <c r="I878" t="s">
        <v>1312</v>
      </c>
      <c r="J878">
        <v>12.2</v>
      </c>
      <c r="K878">
        <v>15.8</v>
      </c>
      <c r="L878">
        <v>27.3</v>
      </c>
      <c r="M878">
        <v>42.62</v>
      </c>
      <c r="N878">
        <v>55.2</v>
      </c>
      <c r="O878">
        <v>65.48</v>
      </c>
      <c r="P878">
        <v>68.540000000000006</v>
      </c>
      <c r="Q878">
        <v>67.28</v>
      </c>
      <c r="R878">
        <v>59.7</v>
      </c>
      <c r="S878">
        <v>46.76</v>
      </c>
      <c r="T878">
        <v>36.299999999999997</v>
      </c>
      <c r="U878">
        <v>19.2</v>
      </c>
      <c r="W878" s="19">
        <v>881</v>
      </c>
    </row>
    <row r="879" spans="5:23" x14ac:dyDescent="0.3">
      <c r="E879" t="s">
        <v>32</v>
      </c>
      <c r="F879" t="s">
        <v>1313</v>
      </c>
      <c r="G879" t="s">
        <v>565</v>
      </c>
      <c r="H879" t="s">
        <v>1314</v>
      </c>
      <c r="I879" t="s">
        <v>2414</v>
      </c>
      <c r="J879">
        <v>37.200000000000003</v>
      </c>
      <c r="K879">
        <v>35.96</v>
      </c>
      <c r="L879">
        <v>37</v>
      </c>
      <c r="M879">
        <v>44.96</v>
      </c>
      <c r="N879">
        <v>53.1</v>
      </c>
      <c r="O879">
        <v>63.86</v>
      </c>
      <c r="P879">
        <v>71.239999999999995</v>
      </c>
      <c r="Q879">
        <v>68.72</v>
      </c>
      <c r="R879">
        <v>66.2</v>
      </c>
      <c r="S879">
        <v>55.22</v>
      </c>
      <c r="T879">
        <v>46.2</v>
      </c>
      <c r="U879">
        <v>40.6</v>
      </c>
      <c r="W879" s="24">
        <v>882</v>
      </c>
    </row>
    <row r="880" spans="5:23" x14ac:dyDescent="0.3">
      <c r="E880" t="s">
        <v>32</v>
      </c>
      <c r="F880" t="s">
        <v>1313</v>
      </c>
      <c r="G880" t="s">
        <v>1315</v>
      </c>
      <c r="H880" t="s">
        <v>1316</v>
      </c>
      <c r="I880" t="s">
        <v>2415</v>
      </c>
      <c r="J880">
        <v>25.7</v>
      </c>
      <c r="K880">
        <v>32.36</v>
      </c>
      <c r="L880">
        <v>33.1</v>
      </c>
      <c r="M880">
        <v>45.86</v>
      </c>
      <c r="N880">
        <v>55.8</v>
      </c>
      <c r="O880">
        <v>67.28</v>
      </c>
      <c r="P880">
        <v>66.92</v>
      </c>
      <c r="Q880">
        <v>70.7</v>
      </c>
      <c r="R880">
        <v>64</v>
      </c>
      <c r="S880">
        <v>49.46</v>
      </c>
      <c r="T880">
        <v>37.9</v>
      </c>
      <c r="U880">
        <v>34.9</v>
      </c>
      <c r="W880" s="19">
        <v>883</v>
      </c>
    </row>
    <row r="881" spans="5:23" x14ac:dyDescent="0.3">
      <c r="E881" t="s">
        <v>32</v>
      </c>
      <c r="F881" t="s">
        <v>1313</v>
      </c>
      <c r="G881" t="s">
        <v>1315</v>
      </c>
      <c r="H881" t="s">
        <v>1317</v>
      </c>
      <c r="I881" t="s">
        <v>2416</v>
      </c>
      <c r="J881">
        <v>29.1</v>
      </c>
      <c r="K881">
        <v>32.36</v>
      </c>
      <c r="L881">
        <v>38.799999999999997</v>
      </c>
      <c r="M881">
        <v>47.3</v>
      </c>
      <c r="N881">
        <v>59.2</v>
      </c>
      <c r="O881">
        <v>66.56</v>
      </c>
      <c r="P881">
        <v>73.94</v>
      </c>
      <c r="Q881">
        <v>70.88</v>
      </c>
      <c r="R881">
        <v>64.900000000000006</v>
      </c>
      <c r="S881">
        <v>53.42</v>
      </c>
      <c r="T881">
        <v>42.4</v>
      </c>
      <c r="U881">
        <v>31.1</v>
      </c>
      <c r="W881" s="24">
        <v>884</v>
      </c>
    </row>
    <row r="882" spans="5:23" x14ac:dyDescent="0.3">
      <c r="E882" t="s">
        <v>1318</v>
      </c>
      <c r="F882" t="s">
        <v>1319</v>
      </c>
      <c r="G882" t="s">
        <v>35</v>
      </c>
      <c r="H882" t="s">
        <v>1320</v>
      </c>
      <c r="I882" t="s">
        <v>1320</v>
      </c>
      <c r="J882" t="s">
        <v>35</v>
      </c>
      <c r="K882" t="s">
        <v>35</v>
      </c>
      <c r="L882" t="s">
        <v>35</v>
      </c>
      <c r="M882" t="s">
        <v>35</v>
      </c>
      <c r="N882" t="s">
        <v>35</v>
      </c>
      <c r="O882" t="s">
        <v>35</v>
      </c>
      <c r="P882" t="s">
        <v>35</v>
      </c>
      <c r="Q882" t="s">
        <v>35</v>
      </c>
      <c r="R882" t="s">
        <v>35</v>
      </c>
      <c r="S882" t="s">
        <v>35</v>
      </c>
      <c r="T882" t="s">
        <v>35</v>
      </c>
      <c r="U882" t="s">
        <v>35</v>
      </c>
      <c r="W882" s="19">
        <v>885</v>
      </c>
    </row>
    <row r="883" spans="5:23" x14ac:dyDescent="0.3">
      <c r="E883" t="s">
        <v>32</v>
      </c>
      <c r="F883" t="s">
        <v>1321</v>
      </c>
      <c r="G883" t="s">
        <v>1322</v>
      </c>
      <c r="H883" t="s">
        <v>1323</v>
      </c>
      <c r="I883" t="s">
        <v>2417</v>
      </c>
      <c r="J883">
        <v>37.799999999999997</v>
      </c>
      <c r="K883">
        <v>43.7</v>
      </c>
      <c r="L883">
        <v>48</v>
      </c>
      <c r="M883">
        <v>58.28</v>
      </c>
      <c r="N883">
        <v>66.7</v>
      </c>
      <c r="O883">
        <v>74.12</v>
      </c>
      <c r="P883">
        <v>79.7</v>
      </c>
      <c r="Q883">
        <v>78.08</v>
      </c>
      <c r="R883">
        <v>72.5</v>
      </c>
      <c r="S883">
        <v>58.64</v>
      </c>
      <c r="T883">
        <v>56.5</v>
      </c>
      <c r="U883">
        <v>40.799999999999997</v>
      </c>
      <c r="W883" s="24">
        <v>886</v>
      </c>
    </row>
    <row r="884" spans="5:23" x14ac:dyDescent="0.3">
      <c r="E884" t="s">
        <v>32</v>
      </c>
      <c r="F884" t="s">
        <v>1321</v>
      </c>
      <c r="G884" t="s">
        <v>1324</v>
      </c>
      <c r="H884" t="s">
        <v>1325</v>
      </c>
      <c r="I884" t="s">
        <v>2418</v>
      </c>
      <c r="J884">
        <v>46.9</v>
      </c>
      <c r="K884">
        <v>51.98</v>
      </c>
      <c r="L884">
        <v>55.9</v>
      </c>
      <c r="M884">
        <v>65.3</v>
      </c>
      <c r="N884">
        <v>72</v>
      </c>
      <c r="O884">
        <v>78.260000000000005</v>
      </c>
      <c r="P884">
        <v>81.319999999999993</v>
      </c>
      <c r="Q884">
        <v>78.62</v>
      </c>
      <c r="R884">
        <v>73.599999999999994</v>
      </c>
      <c r="S884">
        <v>65.66</v>
      </c>
      <c r="T884">
        <v>59.5</v>
      </c>
      <c r="U884">
        <v>47.3</v>
      </c>
      <c r="W884" s="19">
        <v>887</v>
      </c>
    </row>
    <row r="885" spans="5:23" x14ac:dyDescent="0.3">
      <c r="E885" t="s">
        <v>32</v>
      </c>
      <c r="F885" t="s">
        <v>1321</v>
      </c>
      <c r="G885" t="s">
        <v>1326</v>
      </c>
      <c r="H885" t="s">
        <v>1327</v>
      </c>
      <c r="I885" t="s">
        <v>2419</v>
      </c>
      <c r="J885">
        <v>47.1</v>
      </c>
      <c r="K885">
        <v>48.92</v>
      </c>
      <c r="L885">
        <v>60.1</v>
      </c>
      <c r="M885">
        <v>64.94</v>
      </c>
      <c r="N885">
        <v>71.599999999999994</v>
      </c>
      <c r="O885">
        <v>78.08</v>
      </c>
      <c r="P885">
        <v>81.319999999999993</v>
      </c>
      <c r="Q885">
        <v>80.42</v>
      </c>
      <c r="R885">
        <v>75.900000000000006</v>
      </c>
      <c r="S885">
        <v>65.3</v>
      </c>
      <c r="T885">
        <v>59</v>
      </c>
      <c r="U885">
        <v>49.5</v>
      </c>
      <c r="W885" s="24">
        <v>888</v>
      </c>
    </row>
    <row r="886" spans="5:23" x14ac:dyDescent="0.3">
      <c r="E886" t="s">
        <v>32</v>
      </c>
      <c r="F886" t="s">
        <v>1321</v>
      </c>
      <c r="G886" t="s">
        <v>980</v>
      </c>
      <c r="H886" t="s">
        <v>917</v>
      </c>
      <c r="I886" t="s">
        <v>2420</v>
      </c>
      <c r="J886">
        <v>42.4</v>
      </c>
      <c r="K886">
        <v>49.64</v>
      </c>
      <c r="L886">
        <v>56.5</v>
      </c>
      <c r="M886">
        <v>63.68</v>
      </c>
      <c r="N886">
        <v>71.099999999999994</v>
      </c>
      <c r="O886">
        <v>78.260000000000005</v>
      </c>
      <c r="P886">
        <v>80.959999999999994</v>
      </c>
      <c r="Q886">
        <v>77</v>
      </c>
      <c r="R886">
        <v>73.900000000000006</v>
      </c>
      <c r="S886">
        <v>62.78</v>
      </c>
      <c r="T886">
        <v>56.3</v>
      </c>
      <c r="U886">
        <v>44.1</v>
      </c>
      <c r="W886" s="19">
        <v>889</v>
      </c>
    </row>
    <row r="887" spans="5:23" x14ac:dyDescent="0.3">
      <c r="E887" t="s">
        <v>32</v>
      </c>
      <c r="F887" t="s">
        <v>1321</v>
      </c>
      <c r="G887" t="s">
        <v>1328</v>
      </c>
      <c r="H887" t="s">
        <v>1329</v>
      </c>
      <c r="I887" t="s">
        <v>2421</v>
      </c>
      <c r="J887">
        <v>51.4</v>
      </c>
      <c r="K887">
        <v>48.02</v>
      </c>
      <c r="L887">
        <v>56.7</v>
      </c>
      <c r="M887">
        <v>60.98</v>
      </c>
      <c r="N887">
        <v>73.599999999999994</v>
      </c>
      <c r="O887">
        <v>76.28</v>
      </c>
      <c r="P887">
        <v>80.959999999999994</v>
      </c>
      <c r="Q887">
        <v>79.88</v>
      </c>
      <c r="R887">
        <v>76.5</v>
      </c>
      <c r="S887">
        <v>63.32</v>
      </c>
      <c r="T887">
        <v>58.5</v>
      </c>
      <c r="U887">
        <v>43.2</v>
      </c>
      <c r="W887" s="24">
        <v>890</v>
      </c>
    </row>
    <row r="888" spans="5:23" x14ac:dyDescent="0.3">
      <c r="E888" t="s">
        <v>32</v>
      </c>
      <c r="F888" t="s">
        <v>1321</v>
      </c>
      <c r="G888" t="s">
        <v>1330</v>
      </c>
      <c r="H888" t="s">
        <v>1007</v>
      </c>
      <c r="I888" t="s">
        <v>2422</v>
      </c>
      <c r="J888">
        <v>37.200000000000003</v>
      </c>
      <c r="K888">
        <v>41.18</v>
      </c>
      <c r="L888">
        <v>47.5</v>
      </c>
      <c r="M888">
        <v>57.92</v>
      </c>
      <c r="N888">
        <v>65.3</v>
      </c>
      <c r="O888">
        <v>74.84</v>
      </c>
      <c r="P888">
        <v>79.88</v>
      </c>
      <c r="Q888">
        <v>75.38</v>
      </c>
      <c r="R888">
        <v>69.599999999999994</v>
      </c>
      <c r="S888">
        <v>59.36</v>
      </c>
      <c r="T888">
        <v>54</v>
      </c>
      <c r="U888">
        <v>40.299999999999997</v>
      </c>
      <c r="W888" s="19">
        <v>891</v>
      </c>
    </row>
    <row r="889" spans="5:23" x14ac:dyDescent="0.3">
      <c r="E889" t="s">
        <v>32</v>
      </c>
      <c r="F889" t="s">
        <v>1321</v>
      </c>
      <c r="G889" t="s">
        <v>1330</v>
      </c>
      <c r="H889" t="s">
        <v>1331</v>
      </c>
      <c r="I889" t="s">
        <v>2423</v>
      </c>
      <c r="J889">
        <v>38.700000000000003</v>
      </c>
      <c r="K889">
        <v>45.14</v>
      </c>
      <c r="L889">
        <v>52.9</v>
      </c>
      <c r="M889">
        <v>60.8</v>
      </c>
      <c r="N889">
        <v>67.3</v>
      </c>
      <c r="O889">
        <v>74.48</v>
      </c>
      <c r="P889">
        <v>79.52</v>
      </c>
      <c r="Q889">
        <v>77.72</v>
      </c>
      <c r="R889">
        <v>70.3</v>
      </c>
      <c r="S889">
        <v>59.54</v>
      </c>
      <c r="T889">
        <v>50.7</v>
      </c>
      <c r="U889">
        <v>43.5</v>
      </c>
      <c r="W889" s="24">
        <v>892</v>
      </c>
    </row>
    <row r="890" spans="5:23" x14ac:dyDescent="0.3">
      <c r="E890" t="s">
        <v>32</v>
      </c>
      <c r="F890" t="s">
        <v>1321</v>
      </c>
      <c r="G890" t="s">
        <v>1332</v>
      </c>
      <c r="H890" t="s">
        <v>1333</v>
      </c>
      <c r="I890" t="s">
        <v>2424</v>
      </c>
      <c r="J890">
        <v>43.5</v>
      </c>
      <c r="K890">
        <v>48.38</v>
      </c>
      <c r="L890">
        <v>60.4</v>
      </c>
      <c r="M890">
        <v>60.98</v>
      </c>
      <c r="N890">
        <v>72.7</v>
      </c>
      <c r="O890">
        <v>77.36</v>
      </c>
      <c r="P890">
        <v>79.7</v>
      </c>
      <c r="Q890">
        <v>78.08</v>
      </c>
      <c r="R890">
        <v>74.3</v>
      </c>
      <c r="S890">
        <v>62.06</v>
      </c>
      <c r="T890">
        <v>58.6</v>
      </c>
      <c r="U890">
        <v>46</v>
      </c>
      <c r="W890" s="19">
        <v>893</v>
      </c>
    </row>
    <row r="891" spans="5:23" x14ac:dyDescent="0.3">
      <c r="E891" t="s">
        <v>32</v>
      </c>
      <c r="F891" t="s">
        <v>1321</v>
      </c>
      <c r="G891" t="s">
        <v>1332</v>
      </c>
      <c r="I891" t="s">
        <v>2425</v>
      </c>
      <c r="J891">
        <v>42.3</v>
      </c>
      <c r="K891">
        <v>50.72</v>
      </c>
      <c r="L891">
        <v>56.8</v>
      </c>
      <c r="M891">
        <v>62.96</v>
      </c>
      <c r="N891">
        <v>69.099999999999994</v>
      </c>
      <c r="O891">
        <v>77.180000000000007</v>
      </c>
      <c r="P891">
        <v>81.319999999999993</v>
      </c>
      <c r="Q891">
        <v>77.36</v>
      </c>
      <c r="R891">
        <v>71.099999999999994</v>
      </c>
      <c r="S891">
        <v>63.68</v>
      </c>
      <c r="T891">
        <v>58.3</v>
      </c>
      <c r="U891">
        <v>46</v>
      </c>
      <c r="W891" s="24">
        <v>894</v>
      </c>
    </row>
    <row r="892" spans="5:23" x14ac:dyDescent="0.3">
      <c r="E892" t="s">
        <v>32</v>
      </c>
      <c r="F892" t="s">
        <v>1321</v>
      </c>
      <c r="G892" t="s">
        <v>1334</v>
      </c>
      <c r="H892" t="s">
        <v>1335</v>
      </c>
      <c r="I892" t="s">
        <v>2426</v>
      </c>
      <c r="J892">
        <v>41.2</v>
      </c>
      <c r="K892">
        <v>48.56</v>
      </c>
      <c r="L892">
        <v>50.9</v>
      </c>
      <c r="M892">
        <v>60.08</v>
      </c>
      <c r="N892">
        <v>67.8</v>
      </c>
      <c r="O892">
        <v>77.72</v>
      </c>
      <c r="P892">
        <v>80.599999999999994</v>
      </c>
      <c r="Q892">
        <v>75.739999999999995</v>
      </c>
      <c r="R892">
        <v>71.099999999999994</v>
      </c>
      <c r="S892">
        <v>61.16</v>
      </c>
      <c r="T892">
        <v>49.6</v>
      </c>
      <c r="U892">
        <v>45.5</v>
      </c>
      <c r="W892" s="19">
        <v>895</v>
      </c>
    </row>
    <row r="893" spans="5:23" x14ac:dyDescent="0.3">
      <c r="E893" t="s">
        <v>32</v>
      </c>
      <c r="F893" t="s">
        <v>1336</v>
      </c>
      <c r="G893" t="s">
        <v>616</v>
      </c>
      <c r="H893" t="s">
        <v>1337</v>
      </c>
      <c r="I893" t="s">
        <v>2427</v>
      </c>
      <c r="J893">
        <v>11.7</v>
      </c>
      <c r="K893">
        <v>12.56</v>
      </c>
      <c r="L893">
        <v>33.4</v>
      </c>
      <c r="M893">
        <v>46.22</v>
      </c>
      <c r="N893">
        <v>60.4</v>
      </c>
      <c r="O893">
        <v>70.34</v>
      </c>
      <c r="P893">
        <v>72.319999999999993</v>
      </c>
      <c r="Q893">
        <v>69.8</v>
      </c>
      <c r="R893">
        <v>62.2</v>
      </c>
      <c r="S893">
        <v>49.28</v>
      </c>
      <c r="T893">
        <v>30.6</v>
      </c>
      <c r="U893">
        <v>20.100000000000001</v>
      </c>
      <c r="W893" s="24">
        <v>896</v>
      </c>
    </row>
    <row r="894" spans="5:23" x14ac:dyDescent="0.3">
      <c r="E894" t="s">
        <v>32</v>
      </c>
      <c r="F894" t="s">
        <v>1336</v>
      </c>
      <c r="G894" t="s">
        <v>1338</v>
      </c>
      <c r="H894" t="s">
        <v>1339</v>
      </c>
      <c r="I894" t="s">
        <v>2428</v>
      </c>
      <c r="J894">
        <v>19</v>
      </c>
      <c r="K894">
        <v>28.4</v>
      </c>
      <c r="L894">
        <v>31.3</v>
      </c>
      <c r="M894">
        <v>48.74</v>
      </c>
      <c r="N894">
        <v>58.5</v>
      </c>
      <c r="O894">
        <v>64.58</v>
      </c>
      <c r="P894">
        <v>73.58</v>
      </c>
      <c r="Q894">
        <v>63.14</v>
      </c>
      <c r="R894">
        <v>60.6</v>
      </c>
      <c r="S894">
        <v>48.2</v>
      </c>
      <c r="T894">
        <v>25.3</v>
      </c>
      <c r="U894">
        <v>15.1</v>
      </c>
      <c r="W894" s="19">
        <v>897</v>
      </c>
    </row>
    <row r="895" spans="5:23" x14ac:dyDescent="0.3">
      <c r="E895" t="s">
        <v>32</v>
      </c>
      <c r="F895" t="s">
        <v>1336</v>
      </c>
      <c r="G895" t="s">
        <v>1340</v>
      </c>
      <c r="H895" t="s">
        <v>1341</v>
      </c>
      <c r="I895" t="s">
        <v>2429</v>
      </c>
      <c r="J895">
        <v>20.5</v>
      </c>
      <c r="K895">
        <v>26.24</v>
      </c>
      <c r="L895">
        <v>28.4</v>
      </c>
      <c r="M895">
        <v>47.84</v>
      </c>
      <c r="N895">
        <v>59</v>
      </c>
      <c r="O895">
        <v>70.34</v>
      </c>
      <c r="P895">
        <v>79.16</v>
      </c>
      <c r="Q895">
        <v>71.42</v>
      </c>
      <c r="R895">
        <v>66.599999999999994</v>
      </c>
      <c r="S895">
        <v>42.98</v>
      </c>
      <c r="T895">
        <v>40.799999999999997</v>
      </c>
      <c r="U895">
        <v>25.5</v>
      </c>
      <c r="W895" s="24">
        <v>898</v>
      </c>
    </row>
    <row r="896" spans="5:23" x14ac:dyDescent="0.3">
      <c r="E896" t="s">
        <v>32</v>
      </c>
      <c r="F896" t="s">
        <v>1336</v>
      </c>
      <c r="G896" t="s">
        <v>904</v>
      </c>
      <c r="H896" t="s">
        <v>1342</v>
      </c>
      <c r="I896" t="s">
        <v>2430</v>
      </c>
      <c r="J896">
        <v>19.8</v>
      </c>
      <c r="K896">
        <v>30.02</v>
      </c>
      <c r="L896">
        <v>29.3</v>
      </c>
      <c r="M896">
        <v>39.92</v>
      </c>
      <c r="N896">
        <v>51.4</v>
      </c>
      <c r="O896">
        <v>68.900000000000006</v>
      </c>
      <c r="P896">
        <v>77.36</v>
      </c>
      <c r="Q896">
        <v>69.08</v>
      </c>
      <c r="R896">
        <v>59.5</v>
      </c>
      <c r="S896">
        <v>39.020000000000003</v>
      </c>
      <c r="T896">
        <v>37.4</v>
      </c>
      <c r="U896">
        <v>27.3</v>
      </c>
      <c r="W896" s="19">
        <v>899</v>
      </c>
    </row>
    <row r="897" spans="5:23" x14ac:dyDescent="0.3">
      <c r="E897" t="s">
        <v>32</v>
      </c>
      <c r="F897" t="s">
        <v>1336</v>
      </c>
      <c r="G897" t="s">
        <v>1343</v>
      </c>
      <c r="H897" t="s">
        <v>1344</v>
      </c>
      <c r="I897" t="s">
        <v>2431</v>
      </c>
      <c r="J897">
        <v>15.6</v>
      </c>
      <c r="K897">
        <v>19.04</v>
      </c>
      <c r="L897">
        <v>26.4</v>
      </c>
      <c r="M897">
        <v>46.04</v>
      </c>
      <c r="N897">
        <v>57.4</v>
      </c>
      <c r="O897">
        <v>69.44</v>
      </c>
      <c r="P897">
        <v>73.760000000000005</v>
      </c>
      <c r="Q897">
        <v>68.180000000000007</v>
      </c>
      <c r="R897">
        <v>61</v>
      </c>
      <c r="S897">
        <v>48.2</v>
      </c>
      <c r="T897">
        <v>30.7</v>
      </c>
      <c r="U897">
        <v>16.899999999999999</v>
      </c>
      <c r="W897" s="24">
        <v>900</v>
      </c>
    </row>
    <row r="898" spans="5:23" x14ac:dyDescent="0.3">
      <c r="E898" t="s">
        <v>32</v>
      </c>
      <c r="F898" t="s">
        <v>1336</v>
      </c>
      <c r="G898" t="s">
        <v>1345</v>
      </c>
      <c r="H898" t="s">
        <v>1346</v>
      </c>
      <c r="I898" t="s">
        <v>2432</v>
      </c>
      <c r="J898">
        <v>20.3</v>
      </c>
      <c r="K898">
        <v>23.54</v>
      </c>
      <c r="L898">
        <v>26.1</v>
      </c>
      <c r="M898">
        <v>49.82</v>
      </c>
      <c r="N898">
        <v>54.7</v>
      </c>
      <c r="O898">
        <v>67.28</v>
      </c>
      <c r="P898">
        <v>77.180000000000007</v>
      </c>
      <c r="Q898">
        <v>75.38</v>
      </c>
      <c r="R898">
        <v>63.7</v>
      </c>
      <c r="S898">
        <v>42.44</v>
      </c>
      <c r="T898">
        <v>24.8</v>
      </c>
      <c r="U898">
        <v>24.8</v>
      </c>
      <c r="W898" s="19">
        <v>901</v>
      </c>
    </row>
    <row r="899" spans="5:23" x14ac:dyDescent="0.3">
      <c r="E899" t="s">
        <v>32</v>
      </c>
      <c r="F899" t="s">
        <v>1336</v>
      </c>
      <c r="G899" t="s">
        <v>1347</v>
      </c>
      <c r="H899" t="s">
        <v>1348</v>
      </c>
      <c r="I899" t="s">
        <v>1348</v>
      </c>
      <c r="J899">
        <v>17.600000000000001</v>
      </c>
      <c r="K899">
        <v>23.36</v>
      </c>
      <c r="L899">
        <v>27.9</v>
      </c>
      <c r="M899">
        <v>48.38</v>
      </c>
      <c r="N899">
        <v>55.4</v>
      </c>
      <c r="O899">
        <v>64.22</v>
      </c>
      <c r="P899">
        <v>74.3</v>
      </c>
      <c r="Q899">
        <v>74.12</v>
      </c>
      <c r="R899">
        <v>61.9</v>
      </c>
      <c r="S899">
        <v>38.840000000000003</v>
      </c>
      <c r="T899">
        <v>24.8</v>
      </c>
      <c r="U899">
        <v>14.4</v>
      </c>
      <c r="W899" s="24">
        <v>902</v>
      </c>
    </row>
    <row r="900" spans="5:23" x14ac:dyDescent="0.3">
      <c r="E900" t="s">
        <v>32</v>
      </c>
      <c r="F900" t="s">
        <v>1336</v>
      </c>
      <c r="G900" t="s">
        <v>1349</v>
      </c>
      <c r="H900" t="s">
        <v>1350</v>
      </c>
      <c r="I900" t="s">
        <v>2433</v>
      </c>
      <c r="J900">
        <v>16.2</v>
      </c>
      <c r="K900">
        <v>24.44</v>
      </c>
      <c r="L900">
        <v>36.299999999999997</v>
      </c>
      <c r="M900">
        <v>47.66</v>
      </c>
      <c r="N900">
        <v>59.9</v>
      </c>
      <c r="O900">
        <v>69.44</v>
      </c>
      <c r="P900">
        <v>75.56</v>
      </c>
      <c r="Q900">
        <v>73.22</v>
      </c>
      <c r="R900">
        <v>62.6</v>
      </c>
      <c r="S900">
        <v>48.92</v>
      </c>
      <c r="T900">
        <v>34.299999999999997</v>
      </c>
      <c r="U900">
        <v>21.9</v>
      </c>
      <c r="W900" s="19">
        <v>903</v>
      </c>
    </row>
    <row r="901" spans="5:23" x14ac:dyDescent="0.3">
      <c r="E901" t="s">
        <v>32</v>
      </c>
      <c r="F901" t="s">
        <v>1336</v>
      </c>
      <c r="G901" t="s">
        <v>904</v>
      </c>
      <c r="H901" t="s">
        <v>1351</v>
      </c>
      <c r="I901" t="s">
        <v>2434</v>
      </c>
      <c r="J901">
        <v>22.3</v>
      </c>
      <c r="K901">
        <v>25.88</v>
      </c>
      <c r="L901">
        <v>35.799999999999997</v>
      </c>
      <c r="M901">
        <v>44.24</v>
      </c>
      <c r="N901">
        <v>55.9</v>
      </c>
      <c r="O901">
        <v>66.739999999999995</v>
      </c>
      <c r="P901">
        <v>72.5</v>
      </c>
      <c r="Q901">
        <v>71.959999999999994</v>
      </c>
      <c r="R901">
        <v>60.3</v>
      </c>
      <c r="S901">
        <v>47.12</v>
      </c>
      <c r="T901">
        <v>32.5</v>
      </c>
      <c r="U901">
        <v>27.1</v>
      </c>
      <c r="W901" s="24">
        <v>904</v>
      </c>
    </row>
    <row r="902" spans="5:23" x14ac:dyDescent="0.3">
      <c r="E902" t="s">
        <v>32</v>
      </c>
      <c r="F902" t="s">
        <v>1336</v>
      </c>
      <c r="G902" t="s">
        <v>1352</v>
      </c>
      <c r="H902" t="s">
        <v>1353</v>
      </c>
      <c r="I902" t="s">
        <v>2435</v>
      </c>
      <c r="J902">
        <v>13.6</v>
      </c>
      <c r="K902">
        <v>20.12</v>
      </c>
      <c r="L902">
        <v>36.5</v>
      </c>
      <c r="M902">
        <v>46.4</v>
      </c>
      <c r="N902">
        <v>59.2</v>
      </c>
      <c r="O902">
        <v>69.260000000000005</v>
      </c>
      <c r="P902">
        <v>73.58</v>
      </c>
      <c r="Q902">
        <v>71.42</v>
      </c>
      <c r="R902">
        <v>62.8</v>
      </c>
      <c r="S902">
        <v>48.38</v>
      </c>
      <c r="T902">
        <v>31.6</v>
      </c>
      <c r="U902">
        <v>19.2</v>
      </c>
      <c r="W902" s="19">
        <v>905</v>
      </c>
    </row>
    <row r="903" spans="5:23" x14ac:dyDescent="0.3">
      <c r="E903" t="s">
        <v>32</v>
      </c>
      <c r="F903" t="s">
        <v>1336</v>
      </c>
      <c r="G903" t="s">
        <v>1354</v>
      </c>
      <c r="H903" t="s">
        <v>1185</v>
      </c>
      <c r="I903" t="s">
        <v>2436</v>
      </c>
      <c r="J903">
        <v>16.5</v>
      </c>
      <c r="K903">
        <v>7.52</v>
      </c>
      <c r="L903">
        <v>28.9</v>
      </c>
      <c r="M903">
        <v>46.04</v>
      </c>
      <c r="N903">
        <v>57.4</v>
      </c>
      <c r="O903">
        <v>62.42</v>
      </c>
      <c r="P903">
        <v>69.44</v>
      </c>
      <c r="Q903">
        <v>69.260000000000005</v>
      </c>
      <c r="R903">
        <v>61.2</v>
      </c>
      <c r="S903">
        <v>45.5</v>
      </c>
      <c r="T903">
        <v>32.5</v>
      </c>
      <c r="U903">
        <v>8.1</v>
      </c>
      <c r="W903" s="24">
        <v>906</v>
      </c>
    </row>
    <row r="904" spans="5:23" x14ac:dyDescent="0.3">
      <c r="E904" t="s">
        <v>38</v>
      </c>
      <c r="F904" t="s">
        <v>1355</v>
      </c>
      <c r="G904" t="s">
        <v>35</v>
      </c>
      <c r="H904" t="s">
        <v>1356</v>
      </c>
      <c r="I904" t="s">
        <v>2437</v>
      </c>
      <c r="J904">
        <v>6.3</v>
      </c>
      <c r="K904">
        <v>7.88</v>
      </c>
      <c r="L904">
        <v>21.7</v>
      </c>
      <c r="M904">
        <v>39.92</v>
      </c>
      <c r="N904">
        <v>51.3</v>
      </c>
      <c r="O904">
        <v>59</v>
      </c>
      <c r="P904">
        <v>65.48</v>
      </c>
      <c r="Q904">
        <v>63.68</v>
      </c>
      <c r="R904">
        <v>54.5</v>
      </c>
      <c r="S904">
        <v>38.840000000000003</v>
      </c>
      <c r="T904">
        <v>24.6</v>
      </c>
      <c r="U904">
        <v>8.1999999999999993</v>
      </c>
      <c r="W904" s="19">
        <v>907</v>
      </c>
    </row>
    <row r="905" spans="5:23" x14ac:dyDescent="0.3">
      <c r="E905" t="s">
        <v>38</v>
      </c>
      <c r="F905" t="s">
        <v>1355</v>
      </c>
      <c r="G905" t="s">
        <v>35</v>
      </c>
      <c r="H905" t="s">
        <v>233</v>
      </c>
      <c r="I905" t="s">
        <v>2438</v>
      </c>
      <c r="J905">
        <v>3.4</v>
      </c>
      <c r="K905">
        <v>6.08</v>
      </c>
      <c r="L905">
        <v>18.100000000000001</v>
      </c>
      <c r="M905">
        <v>37.76</v>
      </c>
      <c r="N905">
        <v>50</v>
      </c>
      <c r="O905">
        <v>59.54</v>
      </c>
      <c r="P905">
        <v>65.66</v>
      </c>
      <c r="Q905">
        <v>62.06</v>
      </c>
      <c r="R905">
        <v>52.3</v>
      </c>
      <c r="S905">
        <v>37.4</v>
      </c>
      <c r="T905">
        <v>22.8</v>
      </c>
      <c r="U905">
        <v>5.7</v>
      </c>
      <c r="W905" s="24">
        <v>908</v>
      </c>
    </row>
    <row r="906" spans="5:23" x14ac:dyDescent="0.3">
      <c r="E906" t="s">
        <v>38</v>
      </c>
      <c r="F906" t="s">
        <v>1355</v>
      </c>
      <c r="G906" t="s">
        <v>35</v>
      </c>
      <c r="H906" t="s">
        <v>1357</v>
      </c>
      <c r="I906" t="s">
        <v>1357</v>
      </c>
      <c r="J906">
        <v>5.2</v>
      </c>
      <c r="K906">
        <v>7.34</v>
      </c>
      <c r="L906">
        <v>21.6</v>
      </c>
      <c r="M906">
        <v>39.74</v>
      </c>
      <c r="N906">
        <v>51.4</v>
      </c>
      <c r="O906">
        <v>57.56</v>
      </c>
      <c r="P906">
        <v>63.86</v>
      </c>
      <c r="Q906">
        <v>63.32</v>
      </c>
      <c r="R906">
        <v>54.3</v>
      </c>
      <c r="S906">
        <v>38.659999999999997</v>
      </c>
      <c r="T906">
        <v>24.4</v>
      </c>
      <c r="U906">
        <v>6.8</v>
      </c>
      <c r="W906" s="19">
        <v>909</v>
      </c>
    </row>
    <row r="907" spans="5:23" x14ac:dyDescent="0.3">
      <c r="E907" t="s">
        <v>38</v>
      </c>
      <c r="F907" t="s">
        <v>1355</v>
      </c>
      <c r="G907" t="s">
        <v>35</v>
      </c>
      <c r="H907" t="s">
        <v>1358</v>
      </c>
      <c r="I907" t="s">
        <v>1358</v>
      </c>
      <c r="J907">
        <v>6.1</v>
      </c>
      <c r="K907">
        <v>7.88</v>
      </c>
      <c r="L907">
        <v>20.3</v>
      </c>
      <c r="M907">
        <v>39.92</v>
      </c>
      <c r="N907">
        <v>51.6</v>
      </c>
      <c r="O907">
        <v>59.9</v>
      </c>
      <c r="P907">
        <v>66.2</v>
      </c>
      <c r="Q907">
        <v>63.14</v>
      </c>
      <c r="R907">
        <v>53.6</v>
      </c>
      <c r="S907">
        <v>38.299999999999997</v>
      </c>
      <c r="T907">
        <v>24.8</v>
      </c>
      <c r="U907">
        <v>8.4</v>
      </c>
      <c r="W907" s="24">
        <v>910</v>
      </c>
    </row>
    <row r="908" spans="5:23" x14ac:dyDescent="0.3">
      <c r="E908" t="s">
        <v>32</v>
      </c>
      <c r="F908" t="s">
        <v>1359</v>
      </c>
      <c r="G908" t="s">
        <v>1172</v>
      </c>
      <c r="H908" t="s">
        <v>1360</v>
      </c>
      <c r="I908" t="s">
        <v>2439</v>
      </c>
      <c r="J908">
        <v>34.5</v>
      </c>
      <c r="K908">
        <v>35.42</v>
      </c>
      <c r="L908">
        <v>48.2</v>
      </c>
      <c r="M908">
        <v>55.58</v>
      </c>
      <c r="N908">
        <v>63.9</v>
      </c>
      <c r="O908">
        <v>71.42</v>
      </c>
      <c r="P908">
        <v>73.58</v>
      </c>
      <c r="Q908">
        <v>73.22</v>
      </c>
      <c r="R908">
        <v>67.5</v>
      </c>
      <c r="S908">
        <v>55.22</v>
      </c>
      <c r="T908">
        <v>48.6</v>
      </c>
      <c r="U908">
        <v>35.6</v>
      </c>
      <c r="W908" s="19">
        <v>911</v>
      </c>
    </row>
    <row r="909" spans="5:23" x14ac:dyDescent="0.3">
      <c r="E909" t="s">
        <v>32</v>
      </c>
      <c r="F909" t="s">
        <v>1359</v>
      </c>
      <c r="G909" t="s">
        <v>568</v>
      </c>
      <c r="H909" t="s">
        <v>1361</v>
      </c>
      <c r="I909" t="s">
        <v>2440</v>
      </c>
      <c r="J909">
        <v>41.5</v>
      </c>
      <c r="K909">
        <v>42.98</v>
      </c>
      <c r="L909">
        <v>54</v>
      </c>
      <c r="M909">
        <v>60.44</v>
      </c>
      <c r="N909">
        <v>67.5</v>
      </c>
      <c r="O909">
        <v>76.28</v>
      </c>
      <c r="P909">
        <v>80.239999999999995</v>
      </c>
      <c r="Q909">
        <v>77.180000000000007</v>
      </c>
      <c r="R909">
        <v>71.599999999999994</v>
      </c>
      <c r="S909">
        <v>59.36</v>
      </c>
      <c r="T909">
        <v>51.4</v>
      </c>
      <c r="U909">
        <v>41</v>
      </c>
      <c r="W909" s="24">
        <v>912</v>
      </c>
    </row>
    <row r="910" spans="5:23" x14ac:dyDescent="0.3">
      <c r="E910" t="s">
        <v>32</v>
      </c>
      <c r="F910" t="s">
        <v>1359</v>
      </c>
      <c r="G910" t="s">
        <v>767</v>
      </c>
      <c r="H910" t="s">
        <v>1362</v>
      </c>
      <c r="I910" t="s">
        <v>2441</v>
      </c>
      <c r="J910">
        <v>37.6</v>
      </c>
      <c r="K910">
        <v>41.18</v>
      </c>
      <c r="L910">
        <v>50.5</v>
      </c>
      <c r="M910">
        <v>57.92</v>
      </c>
      <c r="N910">
        <v>64</v>
      </c>
      <c r="O910">
        <v>71.06</v>
      </c>
      <c r="P910">
        <v>74.3</v>
      </c>
      <c r="Q910">
        <v>70.7</v>
      </c>
      <c r="R910">
        <v>68.900000000000006</v>
      </c>
      <c r="S910">
        <v>54.68</v>
      </c>
      <c r="T910">
        <v>52</v>
      </c>
      <c r="U910">
        <v>36.5</v>
      </c>
      <c r="W910" s="19">
        <v>913</v>
      </c>
    </row>
    <row r="911" spans="5:23" x14ac:dyDescent="0.3">
      <c r="E911" t="s">
        <v>32</v>
      </c>
      <c r="F911" t="s">
        <v>1359</v>
      </c>
      <c r="G911" t="s">
        <v>1363</v>
      </c>
      <c r="H911" t="s">
        <v>1364</v>
      </c>
      <c r="I911" t="s">
        <v>2442</v>
      </c>
      <c r="J911">
        <v>38.299999999999997</v>
      </c>
      <c r="K911">
        <v>42.08</v>
      </c>
      <c r="L911">
        <v>44.8</v>
      </c>
      <c r="M911">
        <v>56.84</v>
      </c>
      <c r="N911">
        <v>68.5</v>
      </c>
      <c r="O911">
        <v>78.44</v>
      </c>
      <c r="P911">
        <v>81.86</v>
      </c>
      <c r="Q911">
        <v>74.84</v>
      </c>
      <c r="R911">
        <v>76.5</v>
      </c>
      <c r="S911">
        <v>59.72</v>
      </c>
      <c r="T911">
        <v>54.1</v>
      </c>
      <c r="U911">
        <v>43.3</v>
      </c>
      <c r="W911" s="24">
        <v>914</v>
      </c>
    </row>
    <row r="912" spans="5:23" x14ac:dyDescent="0.3">
      <c r="E912" t="s">
        <v>32</v>
      </c>
      <c r="F912" t="s">
        <v>1359</v>
      </c>
      <c r="G912" t="s">
        <v>153</v>
      </c>
      <c r="H912" t="s">
        <v>691</v>
      </c>
      <c r="I912" t="s">
        <v>2443</v>
      </c>
      <c r="J912">
        <v>37.6</v>
      </c>
      <c r="K912">
        <v>46.22</v>
      </c>
      <c r="L912">
        <v>53.4</v>
      </c>
      <c r="M912">
        <v>63.68</v>
      </c>
      <c r="N912">
        <v>66.7</v>
      </c>
      <c r="O912">
        <v>75.2</v>
      </c>
      <c r="P912">
        <v>77.72</v>
      </c>
      <c r="Q912">
        <v>73.040000000000006</v>
      </c>
      <c r="R912">
        <v>70.2</v>
      </c>
      <c r="S912">
        <v>59.54</v>
      </c>
      <c r="T912">
        <v>54</v>
      </c>
      <c r="U912">
        <v>39.6</v>
      </c>
      <c r="W912" s="19">
        <v>915</v>
      </c>
    </row>
    <row r="913" spans="5:23" x14ac:dyDescent="0.3">
      <c r="E913" t="s">
        <v>32</v>
      </c>
      <c r="F913" t="s">
        <v>1359</v>
      </c>
      <c r="G913" t="s">
        <v>770</v>
      </c>
      <c r="H913" t="s">
        <v>537</v>
      </c>
      <c r="I913" t="s">
        <v>2444</v>
      </c>
      <c r="J913">
        <v>34.299999999999997</v>
      </c>
      <c r="K913">
        <v>37.04</v>
      </c>
      <c r="L913">
        <v>50.7</v>
      </c>
      <c r="M913">
        <v>57.92</v>
      </c>
      <c r="N913">
        <v>65.3</v>
      </c>
      <c r="O913">
        <v>74.66</v>
      </c>
      <c r="P913">
        <v>77.900000000000006</v>
      </c>
      <c r="Q913">
        <v>76.819999999999993</v>
      </c>
      <c r="R913">
        <v>70.900000000000006</v>
      </c>
      <c r="S913">
        <v>58.46</v>
      </c>
      <c r="T913">
        <v>50.9</v>
      </c>
      <c r="U913">
        <v>39.6</v>
      </c>
      <c r="W913" s="24">
        <v>916</v>
      </c>
    </row>
    <row r="914" spans="5:23" x14ac:dyDescent="0.3">
      <c r="E914" t="s">
        <v>32</v>
      </c>
      <c r="F914" t="s">
        <v>1359</v>
      </c>
      <c r="G914" t="s">
        <v>1365</v>
      </c>
      <c r="H914" t="s">
        <v>1366</v>
      </c>
      <c r="I914" t="s">
        <v>2445</v>
      </c>
      <c r="J914">
        <v>39.4</v>
      </c>
      <c r="K914">
        <v>43.88</v>
      </c>
      <c r="L914">
        <v>54.3</v>
      </c>
      <c r="M914">
        <v>62.24</v>
      </c>
      <c r="N914">
        <v>71.8</v>
      </c>
      <c r="O914">
        <v>78.8</v>
      </c>
      <c r="P914">
        <v>82.94</v>
      </c>
      <c r="Q914">
        <v>81.5</v>
      </c>
      <c r="R914">
        <v>75.7</v>
      </c>
      <c r="S914">
        <v>62.06</v>
      </c>
      <c r="T914">
        <v>53.8</v>
      </c>
      <c r="U914">
        <v>44.2</v>
      </c>
      <c r="W914" s="19">
        <v>917</v>
      </c>
    </row>
    <row r="915" spans="5:23" x14ac:dyDescent="0.3">
      <c r="E915" t="s">
        <v>32</v>
      </c>
      <c r="F915" t="s">
        <v>1359</v>
      </c>
      <c r="G915" t="s">
        <v>1367</v>
      </c>
      <c r="H915" t="s">
        <v>1368</v>
      </c>
      <c r="I915" t="s">
        <v>2446</v>
      </c>
      <c r="J915">
        <v>36.299999999999997</v>
      </c>
      <c r="K915">
        <v>36.5</v>
      </c>
      <c r="L915">
        <v>53.6</v>
      </c>
      <c r="M915">
        <v>58.82</v>
      </c>
      <c r="N915">
        <v>68.400000000000006</v>
      </c>
      <c r="O915">
        <v>76.099999999999994</v>
      </c>
      <c r="P915">
        <v>80.239999999999995</v>
      </c>
      <c r="Q915">
        <v>79.34</v>
      </c>
      <c r="R915">
        <v>71.8</v>
      </c>
      <c r="S915">
        <v>60.26</v>
      </c>
      <c r="T915">
        <v>52.3</v>
      </c>
      <c r="U915">
        <v>41.4</v>
      </c>
      <c r="W915" s="24">
        <v>918</v>
      </c>
    </row>
    <row r="916" spans="5:23" x14ac:dyDescent="0.3">
      <c r="E916" t="s">
        <v>32</v>
      </c>
      <c r="F916" t="s">
        <v>1369</v>
      </c>
      <c r="G916" t="s">
        <v>1370</v>
      </c>
      <c r="H916" t="s">
        <v>1371</v>
      </c>
      <c r="I916" t="s">
        <v>2447</v>
      </c>
      <c r="J916">
        <v>42.8</v>
      </c>
      <c r="K916">
        <v>52.7</v>
      </c>
      <c r="L916">
        <v>52.9</v>
      </c>
      <c r="M916">
        <v>64.22</v>
      </c>
      <c r="N916">
        <v>80.400000000000006</v>
      </c>
      <c r="O916">
        <v>86.72</v>
      </c>
      <c r="P916">
        <v>81.319999999999993</v>
      </c>
      <c r="Q916">
        <v>84.2</v>
      </c>
      <c r="R916">
        <v>80.2</v>
      </c>
      <c r="S916">
        <v>66.56</v>
      </c>
      <c r="T916">
        <v>56.7</v>
      </c>
      <c r="U916">
        <v>48.9</v>
      </c>
      <c r="W916" s="19">
        <v>919</v>
      </c>
    </row>
    <row r="917" spans="5:23" x14ac:dyDescent="0.3">
      <c r="E917" t="s">
        <v>32</v>
      </c>
      <c r="F917" t="s">
        <v>1369</v>
      </c>
      <c r="G917" t="s">
        <v>1370</v>
      </c>
      <c r="H917" t="s">
        <v>1371</v>
      </c>
      <c r="I917" t="s">
        <v>2448</v>
      </c>
      <c r="J917">
        <v>36.700000000000003</v>
      </c>
      <c r="K917">
        <v>44.06</v>
      </c>
      <c r="L917">
        <v>55.9</v>
      </c>
      <c r="M917">
        <v>63.68</v>
      </c>
      <c r="N917">
        <v>72.3</v>
      </c>
      <c r="O917">
        <v>78.08</v>
      </c>
      <c r="P917">
        <v>82.76</v>
      </c>
      <c r="Q917">
        <v>81.319999999999993</v>
      </c>
      <c r="R917">
        <v>74.8</v>
      </c>
      <c r="S917">
        <v>66.2</v>
      </c>
      <c r="T917">
        <v>54</v>
      </c>
      <c r="U917">
        <v>42.1</v>
      </c>
      <c r="W917" s="24">
        <v>920</v>
      </c>
    </row>
    <row r="918" spans="5:23" x14ac:dyDescent="0.3">
      <c r="E918" t="s">
        <v>32</v>
      </c>
      <c r="F918" t="s">
        <v>1369</v>
      </c>
      <c r="G918" t="s">
        <v>1372</v>
      </c>
      <c r="H918" t="s">
        <v>1373</v>
      </c>
      <c r="I918" t="s">
        <v>2449</v>
      </c>
      <c r="J918">
        <v>59.5</v>
      </c>
      <c r="K918">
        <v>61.52</v>
      </c>
      <c r="L918">
        <v>64.400000000000006</v>
      </c>
      <c r="M918">
        <v>75.56</v>
      </c>
      <c r="N918">
        <v>80.599999999999994</v>
      </c>
      <c r="O918">
        <v>82.76</v>
      </c>
      <c r="P918">
        <v>84.74</v>
      </c>
      <c r="Q918">
        <v>84.74</v>
      </c>
      <c r="R918">
        <v>82.2</v>
      </c>
      <c r="S918">
        <v>72.319999999999993</v>
      </c>
      <c r="T918">
        <v>63.9</v>
      </c>
      <c r="U918">
        <v>57.7</v>
      </c>
      <c r="W918" s="19">
        <v>921</v>
      </c>
    </row>
    <row r="919" spans="5:23" x14ac:dyDescent="0.3">
      <c r="E919" t="s">
        <v>32</v>
      </c>
      <c r="F919" t="s">
        <v>1369</v>
      </c>
      <c r="G919" t="s">
        <v>1374</v>
      </c>
      <c r="H919" t="s">
        <v>1375</v>
      </c>
      <c r="I919" t="s">
        <v>2450</v>
      </c>
      <c r="J919">
        <v>36.5</v>
      </c>
      <c r="K919">
        <v>39.74</v>
      </c>
      <c r="L919">
        <v>46.8</v>
      </c>
      <c r="M919">
        <v>59</v>
      </c>
      <c r="N919">
        <v>63.1</v>
      </c>
      <c r="O919">
        <v>74.84</v>
      </c>
      <c r="P919">
        <v>78.260000000000005</v>
      </c>
      <c r="Q919">
        <v>75.56</v>
      </c>
      <c r="R919">
        <v>69.8</v>
      </c>
      <c r="S919">
        <v>57.02</v>
      </c>
      <c r="T919">
        <v>43.5</v>
      </c>
      <c r="U919">
        <v>37</v>
      </c>
      <c r="W919" s="24">
        <v>922</v>
      </c>
    </row>
    <row r="920" spans="5:23" x14ac:dyDescent="0.3">
      <c r="E920" t="s">
        <v>32</v>
      </c>
      <c r="F920" t="s">
        <v>1369</v>
      </c>
      <c r="G920" t="s">
        <v>1376</v>
      </c>
      <c r="H920" t="s">
        <v>835</v>
      </c>
      <c r="I920" t="s">
        <v>2451</v>
      </c>
      <c r="J920">
        <v>51.6</v>
      </c>
      <c r="K920">
        <v>56.3</v>
      </c>
      <c r="L920">
        <v>62.2</v>
      </c>
      <c r="M920">
        <v>70.88</v>
      </c>
      <c r="N920">
        <v>74.3</v>
      </c>
      <c r="O920">
        <v>80.42</v>
      </c>
      <c r="P920">
        <v>84.02</v>
      </c>
      <c r="Q920">
        <v>81.14</v>
      </c>
      <c r="R920">
        <v>76.3</v>
      </c>
      <c r="S920">
        <v>71.06</v>
      </c>
      <c r="T920">
        <v>63.3</v>
      </c>
      <c r="U920">
        <v>54.1</v>
      </c>
      <c r="W920" s="19">
        <v>923</v>
      </c>
    </row>
    <row r="921" spans="5:23" x14ac:dyDescent="0.3">
      <c r="E921" t="s">
        <v>32</v>
      </c>
      <c r="F921" t="s">
        <v>1369</v>
      </c>
      <c r="G921" t="s">
        <v>1377</v>
      </c>
      <c r="H921" t="s">
        <v>1378</v>
      </c>
      <c r="I921" t="s">
        <v>2452</v>
      </c>
      <c r="J921">
        <v>59</v>
      </c>
      <c r="K921">
        <v>59.9</v>
      </c>
      <c r="L921">
        <v>67.8</v>
      </c>
      <c r="M921">
        <v>74.66</v>
      </c>
      <c r="N921">
        <v>79.5</v>
      </c>
      <c r="O921">
        <v>82.94</v>
      </c>
      <c r="P921">
        <v>83.66</v>
      </c>
      <c r="Q921">
        <v>84.2</v>
      </c>
      <c r="R921">
        <v>80.8</v>
      </c>
      <c r="S921">
        <v>75.739999999999995</v>
      </c>
      <c r="T921">
        <v>65.7</v>
      </c>
      <c r="U921">
        <v>59.4</v>
      </c>
      <c r="W921" s="24">
        <v>924</v>
      </c>
    </row>
    <row r="922" spans="5:23" x14ac:dyDescent="0.3">
      <c r="E922" t="s">
        <v>32</v>
      </c>
      <c r="F922" t="s">
        <v>1369</v>
      </c>
      <c r="G922" t="s">
        <v>1376</v>
      </c>
      <c r="H922" t="s">
        <v>835</v>
      </c>
      <c r="I922" t="s">
        <v>2453</v>
      </c>
      <c r="J922">
        <v>50</v>
      </c>
      <c r="K922">
        <v>53.42</v>
      </c>
      <c r="L922">
        <v>60.3</v>
      </c>
      <c r="M922">
        <v>69.44</v>
      </c>
      <c r="N922">
        <v>74.5</v>
      </c>
      <c r="O922">
        <v>80.959999999999994</v>
      </c>
      <c r="P922">
        <v>84.02</v>
      </c>
      <c r="Q922">
        <v>84.56</v>
      </c>
      <c r="R922">
        <v>78.400000000000006</v>
      </c>
      <c r="S922">
        <v>67.64</v>
      </c>
      <c r="T922">
        <v>59.4</v>
      </c>
      <c r="U922">
        <v>50.4</v>
      </c>
      <c r="W922" s="19">
        <v>925</v>
      </c>
    </row>
    <row r="923" spans="5:23" x14ac:dyDescent="0.3">
      <c r="E923" t="s">
        <v>32</v>
      </c>
      <c r="F923" t="s">
        <v>1369</v>
      </c>
      <c r="G923" t="s">
        <v>1379</v>
      </c>
      <c r="H923" t="s">
        <v>1380</v>
      </c>
      <c r="I923" t="s">
        <v>2454</v>
      </c>
      <c r="J923">
        <v>41.5</v>
      </c>
      <c r="K923">
        <v>46.58</v>
      </c>
      <c r="L923">
        <v>48</v>
      </c>
      <c r="M923">
        <v>54.5</v>
      </c>
      <c r="N923">
        <v>67.3</v>
      </c>
      <c r="O923">
        <v>82.4</v>
      </c>
      <c r="P923">
        <v>83.66</v>
      </c>
      <c r="Q923">
        <v>78.98</v>
      </c>
      <c r="R923">
        <v>73.599999999999994</v>
      </c>
      <c r="S923">
        <v>62.6</v>
      </c>
      <c r="T923">
        <v>49.5</v>
      </c>
      <c r="U923">
        <v>43.2</v>
      </c>
      <c r="W923" s="24">
        <v>926</v>
      </c>
    </row>
    <row r="924" spans="5:23" x14ac:dyDescent="0.3">
      <c r="E924" t="s">
        <v>32</v>
      </c>
      <c r="F924" t="s">
        <v>1369</v>
      </c>
      <c r="G924" t="s">
        <v>1381</v>
      </c>
      <c r="H924" t="s">
        <v>1382</v>
      </c>
      <c r="I924" t="s">
        <v>2455</v>
      </c>
      <c r="J924">
        <v>50.5</v>
      </c>
      <c r="K924">
        <v>60.44</v>
      </c>
      <c r="L924">
        <v>60.3</v>
      </c>
      <c r="M924">
        <v>62.42</v>
      </c>
      <c r="N924">
        <v>75.900000000000006</v>
      </c>
      <c r="O924">
        <v>79.52</v>
      </c>
      <c r="P924">
        <v>83.48</v>
      </c>
      <c r="Q924">
        <v>83.48</v>
      </c>
      <c r="R924">
        <v>75.900000000000006</v>
      </c>
      <c r="S924">
        <v>68.540000000000006</v>
      </c>
      <c r="T924">
        <v>55.2</v>
      </c>
      <c r="U924">
        <v>52.3</v>
      </c>
      <c r="W924" s="19">
        <v>927</v>
      </c>
    </row>
    <row r="925" spans="5:23" x14ac:dyDescent="0.3">
      <c r="E925" t="s">
        <v>32</v>
      </c>
      <c r="F925" t="s">
        <v>1369</v>
      </c>
      <c r="G925" t="s">
        <v>1383</v>
      </c>
      <c r="H925" t="s">
        <v>1384</v>
      </c>
      <c r="I925" t="s">
        <v>2456</v>
      </c>
      <c r="J925">
        <v>54.5</v>
      </c>
      <c r="K925">
        <v>58.1</v>
      </c>
      <c r="L925">
        <v>65.3</v>
      </c>
      <c r="M925">
        <v>71.78</v>
      </c>
      <c r="N925">
        <v>76.3</v>
      </c>
      <c r="O925">
        <v>82.22</v>
      </c>
      <c r="P925">
        <v>83.3</v>
      </c>
      <c r="Q925">
        <v>83.12</v>
      </c>
      <c r="R925">
        <v>80.099999999999994</v>
      </c>
      <c r="S925">
        <v>72.680000000000007</v>
      </c>
      <c r="T925">
        <v>68</v>
      </c>
      <c r="U925">
        <v>57</v>
      </c>
      <c r="W925" s="24">
        <v>928</v>
      </c>
    </row>
    <row r="926" spans="5:23" x14ac:dyDescent="0.3">
      <c r="E926" t="s">
        <v>32</v>
      </c>
      <c r="F926" t="s">
        <v>1369</v>
      </c>
      <c r="G926" t="s">
        <v>1383</v>
      </c>
      <c r="H926" t="s">
        <v>1384</v>
      </c>
      <c r="I926" t="s">
        <v>2457</v>
      </c>
      <c r="J926">
        <v>59.4</v>
      </c>
      <c r="K926">
        <v>62.42</v>
      </c>
      <c r="L926">
        <v>68.2</v>
      </c>
      <c r="M926">
        <v>71.42</v>
      </c>
      <c r="N926">
        <v>76.5</v>
      </c>
      <c r="O926">
        <v>83.48</v>
      </c>
      <c r="P926">
        <v>84.56</v>
      </c>
      <c r="Q926">
        <v>83.66</v>
      </c>
      <c r="R926">
        <v>83.1</v>
      </c>
      <c r="S926">
        <v>75.02</v>
      </c>
      <c r="T926">
        <v>71.099999999999994</v>
      </c>
      <c r="U926">
        <v>59.5</v>
      </c>
      <c r="W926" s="19">
        <v>929</v>
      </c>
    </row>
    <row r="927" spans="5:23" x14ac:dyDescent="0.3">
      <c r="E927" t="s">
        <v>32</v>
      </c>
      <c r="F927" t="s">
        <v>1369</v>
      </c>
      <c r="G927" t="s">
        <v>1385</v>
      </c>
      <c r="H927" t="s">
        <v>1386</v>
      </c>
      <c r="I927" t="s">
        <v>2458</v>
      </c>
      <c r="J927">
        <v>59.2</v>
      </c>
      <c r="K927">
        <v>65.84</v>
      </c>
      <c r="L927">
        <v>70.5</v>
      </c>
      <c r="M927">
        <v>73.040000000000006</v>
      </c>
      <c r="N927">
        <v>82</v>
      </c>
      <c r="O927">
        <v>84.02</v>
      </c>
      <c r="P927">
        <v>82.76</v>
      </c>
      <c r="Q927">
        <v>85.82</v>
      </c>
      <c r="R927">
        <v>81.7</v>
      </c>
      <c r="S927">
        <v>72.680000000000007</v>
      </c>
      <c r="T927">
        <v>59.5</v>
      </c>
      <c r="U927">
        <v>51.4</v>
      </c>
      <c r="W927" s="24">
        <v>930</v>
      </c>
    </row>
    <row r="928" spans="5:23" x14ac:dyDescent="0.3">
      <c r="E928" t="s">
        <v>32</v>
      </c>
      <c r="F928" t="s">
        <v>1369</v>
      </c>
      <c r="G928" t="s">
        <v>1387</v>
      </c>
      <c r="H928" t="s">
        <v>1388</v>
      </c>
      <c r="I928" t="s">
        <v>2459</v>
      </c>
      <c r="J928">
        <v>42.6</v>
      </c>
      <c r="K928">
        <v>50.54</v>
      </c>
      <c r="L928">
        <v>49.8</v>
      </c>
      <c r="M928">
        <v>61.52</v>
      </c>
      <c r="N928">
        <v>70.3</v>
      </c>
      <c r="O928">
        <v>77.180000000000007</v>
      </c>
      <c r="P928">
        <v>81.5</v>
      </c>
      <c r="Q928">
        <v>80.06</v>
      </c>
      <c r="R928">
        <v>72.099999999999994</v>
      </c>
      <c r="S928">
        <v>66.02</v>
      </c>
      <c r="T928">
        <v>46.9</v>
      </c>
      <c r="U928">
        <v>44.2</v>
      </c>
      <c r="W928" s="19">
        <v>931</v>
      </c>
    </row>
    <row r="929" spans="5:23" x14ac:dyDescent="0.3">
      <c r="E929" t="s">
        <v>32</v>
      </c>
      <c r="F929" t="s">
        <v>1369</v>
      </c>
      <c r="G929" t="s">
        <v>1389</v>
      </c>
      <c r="H929" t="s">
        <v>1390</v>
      </c>
      <c r="I929" t="s">
        <v>2460</v>
      </c>
      <c r="J929">
        <v>36.1</v>
      </c>
      <c r="K929">
        <v>36.14</v>
      </c>
      <c r="L929">
        <v>42.3</v>
      </c>
      <c r="M929">
        <v>46.94</v>
      </c>
      <c r="N929">
        <v>64.8</v>
      </c>
      <c r="O929">
        <v>68.180000000000007</v>
      </c>
      <c r="P929">
        <v>74.48</v>
      </c>
      <c r="Q929">
        <v>77.540000000000006</v>
      </c>
      <c r="R929">
        <v>67.3</v>
      </c>
      <c r="S929">
        <v>50.54</v>
      </c>
      <c r="T929">
        <v>45.3</v>
      </c>
      <c r="U929">
        <v>31.5</v>
      </c>
      <c r="W929" s="24">
        <v>932</v>
      </c>
    </row>
    <row r="930" spans="5:23" x14ac:dyDescent="0.3">
      <c r="E930" t="s">
        <v>32</v>
      </c>
      <c r="F930" t="s">
        <v>1369</v>
      </c>
      <c r="G930" t="s">
        <v>1391</v>
      </c>
      <c r="H930" t="s">
        <v>1392</v>
      </c>
      <c r="I930" t="s">
        <v>2461</v>
      </c>
      <c r="J930">
        <v>44.2</v>
      </c>
      <c r="K930">
        <v>48.74</v>
      </c>
      <c r="L930">
        <v>59</v>
      </c>
      <c r="M930">
        <v>67.099999999999994</v>
      </c>
      <c r="N930">
        <v>73.2</v>
      </c>
      <c r="O930">
        <v>80.239999999999995</v>
      </c>
      <c r="P930">
        <v>85.46</v>
      </c>
      <c r="Q930">
        <v>84.2</v>
      </c>
      <c r="R930">
        <v>79.2</v>
      </c>
      <c r="S930">
        <v>65.12</v>
      </c>
      <c r="T930">
        <v>55.8</v>
      </c>
      <c r="U930">
        <v>45.7</v>
      </c>
      <c r="W930" s="19">
        <v>933</v>
      </c>
    </row>
    <row r="931" spans="5:23" x14ac:dyDescent="0.3">
      <c r="E931" t="s">
        <v>32</v>
      </c>
      <c r="F931" t="s">
        <v>1369</v>
      </c>
      <c r="G931" t="s">
        <v>1391</v>
      </c>
      <c r="I931" t="s">
        <v>2462</v>
      </c>
      <c r="J931">
        <v>48.4</v>
      </c>
      <c r="K931">
        <v>46.4</v>
      </c>
      <c r="L931">
        <v>54.9</v>
      </c>
      <c r="M931">
        <v>66.02</v>
      </c>
      <c r="N931">
        <v>79.5</v>
      </c>
      <c r="O931">
        <v>79.7</v>
      </c>
      <c r="P931">
        <v>87.26</v>
      </c>
      <c r="Q931">
        <v>89.96</v>
      </c>
      <c r="R931">
        <v>83.5</v>
      </c>
      <c r="S931">
        <v>69.44</v>
      </c>
      <c r="T931">
        <v>56.7</v>
      </c>
      <c r="U931">
        <v>47.7</v>
      </c>
      <c r="W931" s="24">
        <v>934</v>
      </c>
    </row>
    <row r="932" spans="5:23" x14ac:dyDescent="0.3">
      <c r="E932" t="s">
        <v>32</v>
      </c>
      <c r="F932" t="s">
        <v>1369</v>
      </c>
      <c r="G932" t="s">
        <v>1391</v>
      </c>
      <c r="H932" t="s">
        <v>1392</v>
      </c>
      <c r="I932" t="s">
        <v>2463</v>
      </c>
      <c r="J932">
        <v>44.4</v>
      </c>
      <c r="K932">
        <v>53.96</v>
      </c>
      <c r="L932">
        <v>53.2</v>
      </c>
      <c r="M932">
        <v>60.44</v>
      </c>
      <c r="N932">
        <v>71.2</v>
      </c>
      <c r="O932">
        <v>83.84</v>
      </c>
      <c r="P932">
        <v>88.16</v>
      </c>
      <c r="Q932">
        <v>82.76</v>
      </c>
      <c r="R932">
        <v>81</v>
      </c>
      <c r="S932">
        <v>69.260000000000005</v>
      </c>
      <c r="T932">
        <v>53.2</v>
      </c>
      <c r="U932">
        <v>39.9</v>
      </c>
      <c r="W932" s="19">
        <v>935</v>
      </c>
    </row>
    <row r="933" spans="5:23" x14ac:dyDescent="0.3">
      <c r="E933" t="s">
        <v>32</v>
      </c>
      <c r="F933" t="s">
        <v>1369</v>
      </c>
      <c r="G933" t="s">
        <v>1391</v>
      </c>
      <c r="H933" t="s">
        <v>1392</v>
      </c>
      <c r="I933" t="s">
        <v>2464</v>
      </c>
      <c r="J933">
        <v>49.6</v>
      </c>
      <c r="K933">
        <v>55.4</v>
      </c>
      <c r="L933">
        <v>62.1</v>
      </c>
      <c r="M933">
        <v>67.819999999999993</v>
      </c>
      <c r="N933">
        <v>74.3</v>
      </c>
      <c r="O933">
        <v>79.52</v>
      </c>
      <c r="P933">
        <v>84.92</v>
      </c>
      <c r="Q933">
        <v>87.62</v>
      </c>
      <c r="R933">
        <v>80.099999999999994</v>
      </c>
      <c r="S933">
        <v>66.38</v>
      </c>
      <c r="T933">
        <v>55.4</v>
      </c>
      <c r="U933">
        <v>45.7</v>
      </c>
      <c r="W933" s="24">
        <v>936</v>
      </c>
    </row>
    <row r="934" spans="5:23" x14ac:dyDescent="0.3">
      <c r="E934" t="s">
        <v>32</v>
      </c>
      <c r="F934" t="s">
        <v>1369</v>
      </c>
      <c r="G934" t="s">
        <v>1393</v>
      </c>
      <c r="H934" t="s">
        <v>1394</v>
      </c>
      <c r="I934" t="s">
        <v>2465</v>
      </c>
      <c r="J934">
        <v>54</v>
      </c>
      <c r="K934">
        <v>57.38</v>
      </c>
      <c r="L934">
        <v>61.2</v>
      </c>
      <c r="M934">
        <v>65.12</v>
      </c>
      <c r="N934">
        <v>76.5</v>
      </c>
      <c r="O934">
        <v>84.38</v>
      </c>
      <c r="P934">
        <v>86.18</v>
      </c>
      <c r="Q934">
        <v>82.94</v>
      </c>
      <c r="R934">
        <v>80.400000000000006</v>
      </c>
      <c r="S934">
        <v>71.42</v>
      </c>
      <c r="T934">
        <v>61.7</v>
      </c>
      <c r="U934">
        <v>53.8</v>
      </c>
      <c r="W934" s="19">
        <v>937</v>
      </c>
    </row>
    <row r="935" spans="5:23" x14ac:dyDescent="0.3">
      <c r="E935" t="s">
        <v>32</v>
      </c>
      <c r="F935" t="s">
        <v>1369</v>
      </c>
      <c r="G935" t="s">
        <v>1393</v>
      </c>
      <c r="H935" t="s">
        <v>1394</v>
      </c>
      <c r="I935" t="s">
        <v>2466</v>
      </c>
      <c r="J935">
        <v>54.9</v>
      </c>
      <c r="K935">
        <v>57.74</v>
      </c>
      <c r="L935">
        <v>68.7</v>
      </c>
      <c r="M935">
        <v>75.38</v>
      </c>
      <c r="N935">
        <v>81.3</v>
      </c>
      <c r="O935">
        <v>86.18</v>
      </c>
      <c r="P935">
        <v>88.34</v>
      </c>
      <c r="Q935">
        <v>89.96</v>
      </c>
      <c r="R935">
        <v>80.099999999999994</v>
      </c>
      <c r="S935">
        <v>73.400000000000006</v>
      </c>
      <c r="T935">
        <v>63</v>
      </c>
      <c r="U935">
        <v>55.4</v>
      </c>
      <c r="W935" s="24">
        <v>938</v>
      </c>
    </row>
    <row r="936" spans="5:23" x14ac:dyDescent="0.3">
      <c r="E936" t="s">
        <v>32</v>
      </c>
      <c r="F936" t="s">
        <v>1369</v>
      </c>
      <c r="G936" t="s">
        <v>1395</v>
      </c>
      <c r="H936" t="s">
        <v>1396</v>
      </c>
      <c r="I936" t="s">
        <v>2467</v>
      </c>
      <c r="J936">
        <v>46.2</v>
      </c>
      <c r="K936">
        <v>55.04</v>
      </c>
      <c r="L936">
        <v>54</v>
      </c>
      <c r="M936">
        <v>66.02</v>
      </c>
      <c r="N936">
        <v>74.5</v>
      </c>
      <c r="O936">
        <v>79.88</v>
      </c>
      <c r="P936">
        <v>82.94</v>
      </c>
      <c r="Q936">
        <v>82.04</v>
      </c>
      <c r="R936">
        <v>77.900000000000006</v>
      </c>
      <c r="S936">
        <v>66.739999999999995</v>
      </c>
      <c r="T936">
        <v>54.7</v>
      </c>
      <c r="U936">
        <v>50.5</v>
      </c>
      <c r="W936" s="19">
        <v>939</v>
      </c>
    </row>
    <row r="937" spans="5:23" x14ac:dyDescent="0.3">
      <c r="E937" t="s">
        <v>32</v>
      </c>
      <c r="F937" t="s">
        <v>1369</v>
      </c>
      <c r="G937" t="s">
        <v>360</v>
      </c>
      <c r="H937" t="s">
        <v>1397</v>
      </c>
      <c r="I937" t="s">
        <v>2468</v>
      </c>
      <c r="J937">
        <v>46.6</v>
      </c>
      <c r="K937">
        <v>50.54</v>
      </c>
      <c r="L937">
        <v>54.5</v>
      </c>
      <c r="M937">
        <v>66.56</v>
      </c>
      <c r="N937">
        <v>74.8</v>
      </c>
      <c r="O937">
        <v>82.22</v>
      </c>
      <c r="P937">
        <v>81.5</v>
      </c>
      <c r="Q937">
        <v>79.34</v>
      </c>
      <c r="R937">
        <v>74.099999999999994</v>
      </c>
      <c r="S937">
        <v>64.94</v>
      </c>
      <c r="T937">
        <v>52.2</v>
      </c>
      <c r="U937">
        <v>44.2</v>
      </c>
      <c r="W937" s="24">
        <v>940</v>
      </c>
    </row>
    <row r="938" spans="5:23" x14ac:dyDescent="0.3">
      <c r="E938" t="s">
        <v>32</v>
      </c>
      <c r="F938" t="s">
        <v>1369</v>
      </c>
      <c r="G938" t="s">
        <v>1395</v>
      </c>
      <c r="H938" t="s">
        <v>1398</v>
      </c>
      <c r="I938" t="s">
        <v>1398</v>
      </c>
      <c r="J938">
        <v>46.8</v>
      </c>
      <c r="K938">
        <v>52.16</v>
      </c>
      <c r="L938">
        <v>54.9</v>
      </c>
      <c r="M938">
        <v>67.099999999999994</v>
      </c>
      <c r="N938">
        <v>81</v>
      </c>
      <c r="O938">
        <v>80.42</v>
      </c>
      <c r="P938">
        <v>83.48</v>
      </c>
      <c r="Q938">
        <v>83.66</v>
      </c>
      <c r="R938">
        <v>77.900000000000006</v>
      </c>
      <c r="S938">
        <v>68.540000000000006</v>
      </c>
      <c r="T938">
        <v>60.1</v>
      </c>
      <c r="U938">
        <v>45.9</v>
      </c>
      <c r="W938" s="19">
        <v>941</v>
      </c>
    </row>
    <row r="939" spans="5:23" x14ac:dyDescent="0.3">
      <c r="E939" t="s">
        <v>32</v>
      </c>
      <c r="F939" t="s">
        <v>1369</v>
      </c>
      <c r="G939" t="s">
        <v>1399</v>
      </c>
      <c r="H939" t="s">
        <v>1400</v>
      </c>
      <c r="I939" t="s">
        <v>2469</v>
      </c>
      <c r="J939">
        <v>43.9</v>
      </c>
      <c r="K939">
        <v>44.06</v>
      </c>
      <c r="L939">
        <v>53.2</v>
      </c>
      <c r="M939">
        <v>60.62</v>
      </c>
      <c r="N939">
        <v>76.8</v>
      </c>
      <c r="O939">
        <v>77.72</v>
      </c>
      <c r="P939">
        <v>81.86</v>
      </c>
      <c r="Q939">
        <v>82.04</v>
      </c>
      <c r="R939">
        <v>75.599999999999994</v>
      </c>
      <c r="S939">
        <v>65.12</v>
      </c>
      <c r="T939">
        <v>59</v>
      </c>
      <c r="U939">
        <v>46.2</v>
      </c>
      <c r="W939" s="24">
        <v>942</v>
      </c>
    </row>
    <row r="940" spans="5:23" x14ac:dyDescent="0.3">
      <c r="E940" t="s">
        <v>32</v>
      </c>
      <c r="F940" t="s">
        <v>1369</v>
      </c>
      <c r="G940" t="s">
        <v>1399</v>
      </c>
      <c r="H940" t="s">
        <v>1400</v>
      </c>
      <c r="I940" t="s">
        <v>2470</v>
      </c>
      <c r="J940">
        <v>44.6</v>
      </c>
      <c r="K940">
        <v>49.46</v>
      </c>
      <c r="L940">
        <v>51.8</v>
      </c>
      <c r="M940">
        <v>60.44</v>
      </c>
      <c r="N940">
        <v>78.3</v>
      </c>
      <c r="O940">
        <v>78.98</v>
      </c>
      <c r="P940">
        <v>87.98</v>
      </c>
      <c r="Q940">
        <v>85.1</v>
      </c>
      <c r="R940">
        <v>76.099999999999994</v>
      </c>
      <c r="S940">
        <v>66.38</v>
      </c>
      <c r="T940">
        <v>51.8</v>
      </c>
      <c r="U940">
        <v>44.4</v>
      </c>
      <c r="W940" s="19">
        <v>943</v>
      </c>
    </row>
    <row r="941" spans="5:23" x14ac:dyDescent="0.3">
      <c r="E941" t="s">
        <v>32</v>
      </c>
      <c r="F941" t="s">
        <v>1369</v>
      </c>
      <c r="G941" t="s">
        <v>1399</v>
      </c>
      <c r="H941" t="s">
        <v>1400</v>
      </c>
      <c r="I941" t="s">
        <v>2471</v>
      </c>
      <c r="J941">
        <v>47.8</v>
      </c>
      <c r="K941">
        <v>50.9</v>
      </c>
      <c r="L941">
        <v>59.7</v>
      </c>
      <c r="M941">
        <v>67.64</v>
      </c>
      <c r="N941">
        <v>72.900000000000006</v>
      </c>
      <c r="O941">
        <v>81.14</v>
      </c>
      <c r="P941">
        <v>84.92</v>
      </c>
      <c r="Q941">
        <v>81.680000000000007</v>
      </c>
      <c r="R941">
        <v>79</v>
      </c>
      <c r="S941">
        <v>66.92</v>
      </c>
      <c r="T941">
        <v>53.8</v>
      </c>
      <c r="U941">
        <v>46.6</v>
      </c>
      <c r="W941" s="24">
        <v>944</v>
      </c>
    </row>
    <row r="942" spans="5:23" x14ac:dyDescent="0.3">
      <c r="E942" t="s">
        <v>32</v>
      </c>
      <c r="F942" t="s">
        <v>1369</v>
      </c>
      <c r="G942" t="s">
        <v>1401</v>
      </c>
      <c r="H942" t="s">
        <v>1402</v>
      </c>
      <c r="I942" t="s">
        <v>2472</v>
      </c>
      <c r="J942">
        <v>58.6</v>
      </c>
      <c r="K942">
        <v>61.52</v>
      </c>
      <c r="L942">
        <v>60.8</v>
      </c>
      <c r="M942">
        <v>66.02</v>
      </c>
      <c r="N942">
        <v>77</v>
      </c>
      <c r="O942">
        <v>82.58</v>
      </c>
      <c r="P942">
        <v>84.02</v>
      </c>
      <c r="Q942">
        <v>83.66</v>
      </c>
      <c r="R942">
        <v>80.400000000000006</v>
      </c>
      <c r="S942">
        <v>74.3</v>
      </c>
      <c r="T942">
        <v>62.2</v>
      </c>
      <c r="U942">
        <v>51.4</v>
      </c>
      <c r="W942" s="19">
        <v>945</v>
      </c>
    </row>
    <row r="943" spans="5:23" x14ac:dyDescent="0.3">
      <c r="E943" t="s">
        <v>32</v>
      </c>
      <c r="F943" t="s">
        <v>1369</v>
      </c>
      <c r="G943" t="s">
        <v>602</v>
      </c>
      <c r="H943" t="s">
        <v>1403</v>
      </c>
      <c r="I943" t="s">
        <v>2473</v>
      </c>
      <c r="J943">
        <v>47.1</v>
      </c>
      <c r="K943">
        <v>55.22</v>
      </c>
      <c r="L943">
        <v>54</v>
      </c>
      <c r="M943">
        <v>66.2</v>
      </c>
      <c r="N943">
        <v>71.8</v>
      </c>
      <c r="O943">
        <v>81.14</v>
      </c>
      <c r="P943">
        <v>84.74</v>
      </c>
      <c r="Q943">
        <v>80.959999999999994</v>
      </c>
      <c r="R943">
        <v>77.900000000000006</v>
      </c>
      <c r="S943">
        <v>67.099999999999994</v>
      </c>
      <c r="T943">
        <v>61.9</v>
      </c>
      <c r="U943">
        <v>49.8</v>
      </c>
      <c r="W943" s="24">
        <v>946</v>
      </c>
    </row>
    <row r="944" spans="5:23" x14ac:dyDescent="0.3">
      <c r="E944" t="s">
        <v>32</v>
      </c>
      <c r="F944" t="s">
        <v>1369</v>
      </c>
      <c r="G944" t="s">
        <v>1404</v>
      </c>
      <c r="I944" t="s">
        <v>2474</v>
      </c>
      <c r="J944">
        <v>41.7</v>
      </c>
      <c r="K944">
        <v>51.44</v>
      </c>
      <c r="L944">
        <v>50.4</v>
      </c>
      <c r="M944">
        <v>62.78</v>
      </c>
      <c r="N944">
        <v>75.599999999999994</v>
      </c>
      <c r="O944">
        <v>80.06</v>
      </c>
      <c r="P944">
        <v>82.04</v>
      </c>
      <c r="Q944">
        <v>80.42</v>
      </c>
      <c r="R944">
        <v>75.2</v>
      </c>
      <c r="S944">
        <v>65.66</v>
      </c>
      <c r="T944">
        <v>57.9</v>
      </c>
      <c r="U944">
        <v>44.1</v>
      </c>
      <c r="W944" s="19">
        <v>947</v>
      </c>
    </row>
    <row r="945" spans="5:23" x14ac:dyDescent="0.3">
      <c r="E945" t="s">
        <v>32</v>
      </c>
      <c r="F945" t="s">
        <v>1369</v>
      </c>
      <c r="G945" t="s">
        <v>1377</v>
      </c>
      <c r="H945" t="s">
        <v>1405</v>
      </c>
      <c r="I945" t="s">
        <v>2475</v>
      </c>
      <c r="J945">
        <v>64.2</v>
      </c>
      <c r="K945">
        <v>60.26</v>
      </c>
      <c r="L945">
        <v>67.5</v>
      </c>
      <c r="M945">
        <v>69.44</v>
      </c>
      <c r="N945">
        <v>79</v>
      </c>
      <c r="O945">
        <v>82.76</v>
      </c>
      <c r="P945">
        <v>85.82</v>
      </c>
      <c r="Q945">
        <v>83.12</v>
      </c>
      <c r="R945">
        <v>80.400000000000006</v>
      </c>
      <c r="S945">
        <v>74.84</v>
      </c>
      <c r="T945">
        <v>66.900000000000006</v>
      </c>
      <c r="U945">
        <v>64.2</v>
      </c>
      <c r="W945" s="24">
        <v>948</v>
      </c>
    </row>
    <row r="946" spans="5:23" x14ac:dyDescent="0.3">
      <c r="E946" t="s">
        <v>32</v>
      </c>
      <c r="F946" t="s">
        <v>1369</v>
      </c>
      <c r="G946" t="s">
        <v>1406</v>
      </c>
      <c r="H946" t="s">
        <v>1407</v>
      </c>
      <c r="I946" t="s">
        <v>2476</v>
      </c>
      <c r="J946">
        <v>49.1</v>
      </c>
      <c r="K946">
        <v>54.5</v>
      </c>
      <c r="L946">
        <v>62.1</v>
      </c>
      <c r="M946">
        <v>68</v>
      </c>
      <c r="N946">
        <v>73.900000000000006</v>
      </c>
      <c r="O946">
        <v>80.959999999999994</v>
      </c>
      <c r="P946">
        <v>83.66</v>
      </c>
      <c r="Q946">
        <v>81.680000000000007</v>
      </c>
      <c r="R946">
        <v>80.2</v>
      </c>
      <c r="S946">
        <v>69.44</v>
      </c>
      <c r="T946">
        <v>55.9</v>
      </c>
      <c r="U946">
        <v>52.7</v>
      </c>
      <c r="W946" s="19">
        <v>949</v>
      </c>
    </row>
    <row r="947" spans="5:23" x14ac:dyDescent="0.3">
      <c r="E947" t="s">
        <v>32</v>
      </c>
      <c r="F947" t="s">
        <v>1369</v>
      </c>
      <c r="G947" t="s">
        <v>1408</v>
      </c>
      <c r="H947" t="s">
        <v>1409</v>
      </c>
      <c r="I947" t="s">
        <v>2477</v>
      </c>
      <c r="J947">
        <v>50.9</v>
      </c>
      <c r="K947">
        <v>55.04</v>
      </c>
      <c r="L947">
        <v>61.2</v>
      </c>
      <c r="M947">
        <v>68.900000000000006</v>
      </c>
      <c r="N947">
        <v>75.2</v>
      </c>
      <c r="O947">
        <v>80.599999999999994</v>
      </c>
      <c r="P947">
        <v>82.94</v>
      </c>
      <c r="Q947">
        <v>82.76</v>
      </c>
      <c r="R947">
        <v>79.5</v>
      </c>
      <c r="S947">
        <v>68.540000000000006</v>
      </c>
      <c r="T947">
        <v>62.8</v>
      </c>
      <c r="U947">
        <v>54.5</v>
      </c>
      <c r="W947" s="24">
        <v>950</v>
      </c>
    </row>
    <row r="948" spans="5:23" x14ac:dyDescent="0.3">
      <c r="E948" t="s">
        <v>32</v>
      </c>
      <c r="F948" t="s">
        <v>1369</v>
      </c>
      <c r="G948" t="s">
        <v>1408</v>
      </c>
      <c r="H948" t="s">
        <v>1409</v>
      </c>
      <c r="I948" t="s">
        <v>2478</v>
      </c>
      <c r="J948">
        <v>52.7</v>
      </c>
      <c r="K948">
        <v>57.92</v>
      </c>
      <c r="L948">
        <v>57.4</v>
      </c>
      <c r="M948">
        <v>66.92</v>
      </c>
      <c r="N948">
        <v>75.900000000000006</v>
      </c>
      <c r="O948">
        <v>79.7</v>
      </c>
      <c r="P948">
        <v>82.76</v>
      </c>
      <c r="Q948">
        <v>81.5</v>
      </c>
      <c r="R948">
        <v>77.900000000000006</v>
      </c>
      <c r="S948">
        <v>71.959999999999994</v>
      </c>
      <c r="T948">
        <v>65.3</v>
      </c>
      <c r="U948">
        <v>55.4</v>
      </c>
      <c r="W948" s="19">
        <v>951</v>
      </c>
    </row>
    <row r="949" spans="5:23" x14ac:dyDescent="0.3">
      <c r="E949" t="s">
        <v>32</v>
      </c>
      <c r="F949" t="s">
        <v>1369</v>
      </c>
      <c r="G949" t="s">
        <v>1408</v>
      </c>
      <c r="H949" t="s">
        <v>1409</v>
      </c>
      <c r="I949" t="s">
        <v>2479</v>
      </c>
      <c r="J949">
        <v>59.7</v>
      </c>
      <c r="K949">
        <v>60.62</v>
      </c>
      <c r="L949">
        <v>61.7</v>
      </c>
      <c r="M949">
        <v>68.900000000000006</v>
      </c>
      <c r="N949">
        <v>75</v>
      </c>
      <c r="O949">
        <v>80.599999999999994</v>
      </c>
      <c r="P949">
        <v>83.12</v>
      </c>
      <c r="Q949">
        <v>82.22</v>
      </c>
      <c r="R949">
        <v>77.2</v>
      </c>
      <c r="S949">
        <v>71.78</v>
      </c>
      <c r="T949">
        <v>61.5</v>
      </c>
      <c r="U949">
        <v>56.3</v>
      </c>
      <c r="W949" s="24">
        <v>952</v>
      </c>
    </row>
    <row r="950" spans="5:23" x14ac:dyDescent="0.3">
      <c r="E950" t="s">
        <v>32</v>
      </c>
      <c r="F950" t="s">
        <v>1369</v>
      </c>
      <c r="G950" t="s">
        <v>1408</v>
      </c>
      <c r="H950" t="s">
        <v>1409</v>
      </c>
      <c r="I950" t="s">
        <v>2480</v>
      </c>
      <c r="J950">
        <v>53.8</v>
      </c>
      <c r="K950">
        <v>58.82</v>
      </c>
      <c r="L950">
        <v>61.3</v>
      </c>
      <c r="M950">
        <v>71.239999999999995</v>
      </c>
      <c r="N950">
        <v>75.2</v>
      </c>
      <c r="O950">
        <v>80.599999999999994</v>
      </c>
      <c r="P950">
        <v>82.04</v>
      </c>
      <c r="Q950">
        <v>80.239999999999995</v>
      </c>
      <c r="R950">
        <v>79.5</v>
      </c>
      <c r="S950">
        <v>75.02</v>
      </c>
      <c r="T950">
        <v>56.5</v>
      </c>
      <c r="U950">
        <v>53.4</v>
      </c>
      <c r="W950" s="19">
        <v>953</v>
      </c>
    </row>
    <row r="951" spans="5:23" x14ac:dyDescent="0.3">
      <c r="E951" t="s">
        <v>32</v>
      </c>
      <c r="F951" t="s">
        <v>1369</v>
      </c>
      <c r="G951" t="s">
        <v>1395</v>
      </c>
      <c r="I951" t="s">
        <v>2481</v>
      </c>
      <c r="J951">
        <v>43.2</v>
      </c>
      <c r="K951">
        <v>55.58</v>
      </c>
      <c r="L951">
        <v>54.1</v>
      </c>
      <c r="M951">
        <v>66.56</v>
      </c>
      <c r="N951">
        <v>74.7</v>
      </c>
      <c r="O951">
        <v>78.44</v>
      </c>
      <c r="P951">
        <v>81.86</v>
      </c>
      <c r="Q951">
        <v>81.86</v>
      </c>
      <c r="R951">
        <v>79</v>
      </c>
      <c r="S951">
        <v>67.819999999999993</v>
      </c>
      <c r="T951">
        <v>61.5</v>
      </c>
      <c r="U951">
        <v>49.5</v>
      </c>
      <c r="W951" s="24">
        <v>954</v>
      </c>
    </row>
    <row r="952" spans="5:23" x14ac:dyDescent="0.3">
      <c r="E952" t="s">
        <v>32</v>
      </c>
      <c r="F952" t="s">
        <v>1369</v>
      </c>
      <c r="G952" t="s">
        <v>1410</v>
      </c>
      <c r="H952" t="s">
        <v>1411</v>
      </c>
      <c r="I952" t="s">
        <v>1411</v>
      </c>
      <c r="J952">
        <v>59.2</v>
      </c>
      <c r="K952">
        <v>56.66</v>
      </c>
      <c r="L952">
        <v>63.5</v>
      </c>
      <c r="M952">
        <v>71.959999999999994</v>
      </c>
      <c r="N952">
        <v>76.8</v>
      </c>
      <c r="O952">
        <v>82.76</v>
      </c>
      <c r="P952">
        <v>82.58</v>
      </c>
      <c r="Q952">
        <v>83.66</v>
      </c>
      <c r="R952">
        <v>81</v>
      </c>
      <c r="S952">
        <v>72.680000000000007</v>
      </c>
      <c r="T952">
        <v>67.099999999999994</v>
      </c>
      <c r="U952">
        <v>58.3</v>
      </c>
      <c r="W952" s="19">
        <v>955</v>
      </c>
    </row>
    <row r="953" spans="5:23" x14ac:dyDescent="0.3">
      <c r="E953" t="s">
        <v>32</v>
      </c>
      <c r="F953" t="s">
        <v>1369</v>
      </c>
      <c r="G953" t="s">
        <v>1412</v>
      </c>
      <c r="H953" t="s">
        <v>1413</v>
      </c>
      <c r="I953" t="s">
        <v>2482</v>
      </c>
      <c r="J953">
        <v>52.5</v>
      </c>
      <c r="K953">
        <v>57.56</v>
      </c>
      <c r="L953">
        <v>63.1</v>
      </c>
      <c r="M953">
        <v>73.94</v>
      </c>
      <c r="N953">
        <v>84</v>
      </c>
      <c r="O953">
        <v>85.64</v>
      </c>
      <c r="P953">
        <v>86.18</v>
      </c>
      <c r="Q953">
        <v>84.92</v>
      </c>
      <c r="R953">
        <v>80.099999999999994</v>
      </c>
      <c r="S953">
        <v>74.12</v>
      </c>
      <c r="T953">
        <v>70</v>
      </c>
      <c r="U953">
        <v>55.2</v>
      </c>
      <c r="W953" s="24">
        <v>956</v>
      </c>
    </row>
    <row r="954" spans="5:23" x14ac:dyDescent="0.3">
      <c r="E954" t="s">
        <v>32</v>
      </c>
      <c r="F954" t="s">
        <v>1369</v>
      </c>
      <c r="G954" t="s">
        <v>1414</v>
      </c>
      <c r="H954" t="s">
        <v>1415</v>
      </c>
      <c r="I954" t="s">
        <v>2483</v>
      </c>
      <c r="J954">
        <v>50</v>
      </c>
      <c r="K954">
        <v>51.62</v>
      </c>
      <c r="L954">
        <v>52.7</v>
      </c>
      <c r="M954">
        <v>63.32</v>
      </c>
      <c r="N954">
        <v>72.5</v>
      </c>
      <c r="O954">
        <v>76.819999999999993</v>
      </c>
      <c r="P954">
        <v>82.94</v>
      </c>
      <c r="Q954">
        <v>82.76</v>
      </c>
      <c r="R954">
        <v>76.5</v>
      </c>
      <c r="S954">
        <v>68.180000000000007</v>
      </c>
      <c r="T954">
        <v>59.2</v>
      </c>
      <c r="U954">
        <v>48.2</v>
      </c>
      <c r="W954" s="19">
        <v>957</v>
      </c>
    </row>
    <row r="955" spans="5:23" x14ac:dyDescent="0.3">
      <c r="E955" t="s">
        <v>32</v>
      </c>
      <c r="F955" t="s">
        <v>1369</v>
      </c>
      <c r="G955" t="s">
        <v>1416</v>
      </c>
      <c r="H955" t="s">
        <v>1417</v>
      </c>
      <c r="I955" t="s">
        <v>2484</v>
      </c>
      <c r="J955">
        <v>37.200000000000003</v>
      </c>
      <c r="K955">
        <v>42.08</v>
      </c>
      <c r="L955">
        <v>53.1</v>
      </c>
      <c r="M955">
        <v>60.08</v>
      </c>
      <c r="N955">
        <v>69.8</v>
      </c>
      <c r="O955">
        <v>76.28</v>
      </c>
      <c r="P955">
        <v>78.8</v>
      </c>
      <c r="Q955">
        <v>78.260000000000005</v>
      </c>
      <c r="R955">
        <v>70.2</v>
      </c>
      <c r="S955">
        <v>62.06</v>
      </c>
      <c r="T955">
        <v>46.9</v>
      </c>
      <c r="U955">
        <v>41.5</v>
      </c>
      <c r="W955" s="24">
        <v>958</v>
      </c>
    </row>
    <row r="956" spans="5:23" x14ac:dyDescent="0.3">
      <c r="E956" t="s">
        <v>32</v>
      </c>
      <c r="F956" t="s">
        <v>1369</v>
      </c>
      <c r="G956" t="s">
        <v>1418</v>
      </c>
      <c r="H956" t="s">
        <v>1419</v>
      </c>
      <c r="I956" t="s">
        <v>2485</v>
      </c>
      <c r="J956">
        <v>49.6</v>
      </c>
      <c r="K956">
        <v>50.9</v>
      </c>
      <c r="L956">
        <v>59.2</v>
      </c>
      <c r="M956">
        <v>66.56</v>
      </c>
      <c r="N956">
        <v>72.7</v>
      </c>
      <c r="O956">
        <v>78.44</v>
      </c>
      <c r="P956">
        <v>81.14</v>
      </c>
      <c r="Q956">
        <v>81.5</v>
      </c>
      <c r="R956">
        <v>76.599999999999994</v>
      </c>
      <c r="S956">
        <v>65.66</v>
      </c>
      <c r="T956">
        <v>60.6</v>
      </c>
      <c r="U956">
        <v>49.5</v>
      </c>
      <c r="W956" s="19">
        <v>959</v>
      </c>
    </row>
    <row r="957" spans="5:23" x14ac:dyDescent="0.3">
      <c r="E957" t="s">
        <v>32</v>
      </c>
      <c r="F957" t="s">
        <v>1369</v>
      </c>
      <c r="G957" t="s">
        <v>1420</v>
      </c>
      <c r="H957" t="s">
        <v>1421</v>
      </c>
      <c r="I957" t="s">
        <v>2486</v>
      </c>
      <c r="J957">
        <v>45.5</v>
      </c>
      <c r="K957">
        <v>45.5</v>
      </c>
      <c r="L957">
        <v>50.9</v>
      </c>
      <c r="M957">
        <v>61.16</v>
      </c>
      <c r="N957">
        <v>67.8</v>
      </c>
      <c r="O957">
        <v>71.599999999999994</v>
      </c>
      <c r="P957">
        <v>75.02</v>
      </c>
      <c r="Q957">
        <v>73.58</v>
      </c>
      <c r="R957">
        <v>71.400000000000006</v>
      </c>
      <c r="S957">
        <v>59.18</v>
      </c>
      <c r="T957">
        <v>49.5</v>
      </c>
      <c r="U957">
        <v>41.7</v>
      </c>
      <c r="W957" s="24">
        <v>960</v>
      </c>
    </row>
    <row r="958" spans="5:23" x14ac:dyDescent="0.3">
      <c r="E958" t="s">
        <v>32</v>
      </c>
      <c r="F958" t="s">
        <v>1369</v>
      </c>
      <c r="G958" t="s">
        <v>1422</v>
      </c>
      <c r="H958" t="s">
        <v>1423</v>
      </c>
      <c r="I958" t="s">
        <v>2487</v>
      </c>
      <c r="J958">
        <v>48.4</v>
      </c>
      <c r="K958">
        <v>42.98</v>
      </c>
      <c r="L958">
        <v>53.6</v>
      </c>
      <c r="M958">
        <v>65.3</v>
      </c>
      <c r="N958">
        <v>70.5</v>
      </c>
      <c r="O958">
        <v>80.78</v>
      </c>
      <c r="P958">
        <v>83.84</v>
      </c>
      <c r="Q958">
        <v>82.4</v>
      </c>
      <c r="R958">
        <v>78.3</v>
      </c>
      <c r="S958">
        <v>67.64</v>
      </c>
      <c r="T958">
        <v>61.2</v>
      </c>
      <c r="U958">
        <v>50.7</v>
      </c>
      <c r="W958" s="19">
        <v>961</v>
      </c>
    </row>
    <row r="959" spans="5:23" x14ac:dyDescent="0.3">
      <c r="E959" t="s">
        <v>32</v>
      </c>
      <c r="F959" t="s">
        <v>1369</v>
      </c>
      <c r="G959" t="s">
        <v>1424</v>
      </c>
      <c r="H959" t="s">
        <v>1425</v>
      </c>
      <c r="I959" t="s">
        <v>2488</v>
      </c>
      <c r="J959">
        <v>62.2</v>
      </c>
      <c r="K959">
        <v>64.22</v>
      </c>
      <c r="L959">
        <v>66.599999999999994</v>
      </c>
      <c r="M959">
        <v>69.62</v>
      </c>
      <c r="N959">
        <v>77.2</v>
      </c>
      <c r="O959">
        <v>83.12</v>
      </c>
      <c r="P959">
        <v>86.36</v>
      </c>
      <c r="Q959">
        <v>84.2</v>
      </c>
      <c r="R959">
        <v>81.900000000000006</v>
      </c>
      <c r="S959">
        <v>75.02</v>
      </c>
      <c r="T959">
        <v>67.099999999999994</v>
      </c>
      <c r="U959">
        <v>55.2</v>
      </c>
      <c r="W959" s="24">
        <v>962</v>
      </c>
    </row>
    <row r="960" spans="5:23" x14ac:dyDescent="0.3">
      <c r="E960" t="s">
        <v>32</v>
      </c>
      <c r="F960" t="s">
        <v>1369</v>
      </c>
      <c r="G960" t="s">
        <v>1426</v>
      </c>
      <c r="H960" t="s">
        <v>1427</v>
      </c>
      <c r="I960" t="s">
        <v>2489</v>
      </c>
      <c r="J960">
        <v>45</v>
      </c>
      <c r="K960">
        <v>47.12</v>
      </c>
      <c r="L960">
        <v>57.4</v>
      </c>
      <c r="M960">
        <v>62.06</v>
      </c>
      <c r="N960">
        <v>72.900000000000006</v>
      </c>
      <c r="O960">
        <v>79.7</v>
      </c>
      <c r="P960">
        <v>82.22</v>
      </c>
      <c r="Q960">
        <v>80.06</v>
      </c>
      <c r="R960">
        <v>72.7</v>
      </c>
      <c r="S960">
        <v>60.44</v>
      </c>
      <c r="T960">
        <v>54.5</v>
      </c>
      <c r="U960">
        <v>45.1</v>
      </c>
      <c r="W960" s="19">
        <v>963</v>
      </c>
    </row>
    <row r="961" spans="5:23" x14ac:dyDescent="0.3">
      <c r="E961" t="s">
        <v>32</v>
      </c>
      <c r="F961" t="s">
        <v>1369</v>
      </c>
      <c r="G961" t="s">
        <v>1428</v>
      </c>
      <c r="H961" t="s">
        <v>1429</v>
      </c>
      <c r="I961" t="s">
        <v>2490</v>
      </c>
      <c r="J961">
        <v>41.9</v>
      </c>
      <c r="K961">
        <v>55.22</v>
      </c>
      <c r="L961">
        <v>52.7</v>
      </c>
      <c r="M961">
        <v>64.58</v>
      </c>
      <c r="N961">
        <v>71.2</v>
      </c>
      <c r="O961">
        <v>78.260000000000005</v>
      </c>
      <c r="P961">
        <v>85.1</v>
      </c>
      <c r="Q961">
        <v>84.2</v>
      </c>
      <c r="R961">
        <v>73.400000000000006</v>
      </c>
      <c r="S961">
        <v>68.900000000000006</v>
      </c>
      <c r="T961">
        <v>54.9</v>
      </c>
      <c r="U961">
        <v>47.7</v>
      </c>
      <c r="W961" s="24">
        <v>964</v>
      </c>
    </row>
    <row r="962" spans="5:23" x14ac:dyDescent="0.3">
      <c r="E962" t="s">
        <v>32</v>
      </c>
      <c r="F962" t="s">
        <v>1369</v>
      </c>
      <c r="G962" t="s">
        <v>1430</v>
      </c>
      <c r="H962" t="s">
        <v>1431</v>
      </c>
      <c r="I962" t="s">
        <v>2491</v>
      </c>
      <c r="J962">
        <v>46.6</v>
      </c>
      <c r="K962">
        <v>53.6</v>
      </c>
      <c r="L962">
        <v>52.9</v>
      </c>
      <c r="M962">
        <v>63.86</v>
      </c>
      <c r="N962">
        <v>70</v>
      </c>
      <c r="O962">
        <v>78.44</v>
      </c>
      <c r="P962">
        <v>79.88</v>
      </c>
      <c r="Q962">
        <v>77.900000000000006</v>
      </c>
      <c r="R962">
        <v>76.5</v>
      </c>
      <c r="S962">
        <v>66.92</v>
      </c>
      <c r="T962">
        <v>58.1</v>
      </c>
      <c r="U962">
        <v>50.2</v>
      </c>
      <c r="W962" s="19">
        <v>965</v>
      </c>
    </row>
    <row r="963" spans="5:23" x14ac:dyDescent="0.3">
      <c r="E963" t="s">
        <v>32</v>
      </c>
      <c r="F963" t="s">
        <v>1369</v>
      </c>
      <c r="G963" t="s">
        <v>1432</v>
      </c>
      <c r="H963" t="s">
        <v>1433</v>
      </c>
      <c r="I963" t="s">
        <v>2492</v>
      </c>
      <c r="J963">
        <v>52.2</v>
      </c>
      <c r="K963">
        <v>57.92</v>
      </c>
      <c r="L963">
        <v>57.7</v>
      </c>
      <c r="M963">
        <v>70.88</v>
      </c>
      <c r="N963">
        <v>77</v>
      </c>
      <c r="O963">
        <v>80.959999999999994</v>
      </c>
      <c r="P963">
        <v>82.94</v>
      </c>
      <c r="Q963">
        <v>81.86</v>
      </c>
      <c r="R963">
        <v>77.400000000000006</v>
      </c>
      <c r="S963">
        <v>71.42</v>
      </c>
      <c r="T963">
        <v>66.400000000000006</v>
      </c>
      <c r="U963">
        <v>55</v>
      </c>
      <c r="W963" s="24">
        <v>966</v>
      </c>
    </row>
    <row r="964" spans="5:23" x14ac:dyDescent="0.3">
      <c r="E964" t="s">
        <v>32</v>
      </c>
      <c r="F964" t="s">
        <v>1369</v>
      </c>
      <c r="G964" t="s">
        <v>146</v>
      </c>
      <c r="H964" t="s">
        <v>1434</v>
      </c>
      <c r="I964" t="s">
        <v>2493</v>
      </c>
      <c r="J964">
        <v>50.2</v>
      </c>
      <c r="K964">
        <v>53.06</v>
      </c>
      <c r="L964">
        <v>62.8</v>
      </c>
      <c r="M964">
        <v>68.900000000000006</v>
      </c>
      <c r="N964">
        <v>76.099999999999994</v>
      </c>
      <c r="O964">
        <v>80.599999999999994</v>
      </c>
      <c r="P964">
        <v>82.22</v>
      </c>
      <c r="Q964">
        <v>81.680000000000007</v>
      </c>
      <c r="R964">
        <v>77.5</v>
      </c>
      <c r="S964">
        <v>69.62</v>
      </c>
      <c r="T964">
        <v>63.3</v>
      </c>
      <c r="U964">
        <v>55.2</v>
      </c>
      <c r="W964" s="19">
        <v>967</v>
      </c>
    </row>
    <row r="965" spans="5:23" x14ac:dyDescent="0.3">
      <c r="E965" t="s">
        <v>32</v>
      </c>
      <c r="F965" t="s">
        <v>1369</v>
      </c>
      <c r="G965" t="s">
        <v>1435</v>
      </c>
      <c r="H965" t="s">
        <v>1436</v>
      </c>
      <c r="I965" t="s">
        <v>2494</v>
      </c>
      <c r="J965">
        <v>49.3</v>
      </c>
      <c r="K965">
        <v>59</v>
      </c>
      <c r="L965">
        <v>57.7</v>
      </c>
      <c r="M965">
        <v>69.8</v>
      </c>
      <c r="N965">
        <v>76.3</v>
      </c>
      <c r="O965">
        <v>81.14</v>
      </c>
      <c r="P965">
        <v>82.4</v>
      </c>
      <c r="Q965">
        <v>82.04</v>
      </c>
      <c r="R965">
        <v>79.5</v>
      </c>
      <c r="S965">
        <v>69.98</v>
      </c>
      <c r="T965">
        <v>61.2</v>
      </c>
      <c r="U965">
        <v>50.4</v>
      </c>
      <c r="W965" s="24">
        <v>968</v>
      </c>
    </row>
    <row r="966" spans="5:23" x14ac:dyDescent="0.3">
      <c r="E966" t="s">
        <v>32</v>
      </c>
      <c r="F966" t="s">
        <v>1369</v>
      </c>
      <c r="G966" t="s">
        <v>1437</v>
      </c>
      <c r="H966" t="s">
        <v>1438</v>
      </c>
      <c r="I966" t="s">
        <v>2495</v>
      </c>
      <c r="J966">
        <v>58.3</v>
      </c>
      <c r="K966">
        <v>61.34</v>
      </c>
      <c r="L966">
        <v>65.3</v>
      </c>
      <c r="M966">
        <v>72.86</v>
      </c>
      <c r="N966">
        <v>77.7</v>
      </c>
      <c r="O966">
        <v>82.76</v>
      </c>
      <c r="P966">
        <v>84.92</v>
      </c>
      <c r="Q966">
        <v>84.2</v>
      </c>
      <c r="R966">
        <v>81.099999999999994</v>
      </c>
      <c r="S966">
        <v>73.400000000000006</v>
      </c>
      <c r="T966">
        <v>68.400000000000006</v>
      </c>
      <c r="U966">
        <v>60.8</v>
      </c>
      <c r="W966" s="19">
        <v>969</v>
      </c>
    </row>
    <row r="967" spans="5:23" x14ac:dyDescent="0.3">
      <c r="E967" t="s">
        <v>32</v>
      </c>
      <c r="F967" t="s">
        <v>1369</v>
      </c>
      <c r="G967" t="s">
        <v>1439</v>
      </c>
      <c r="H967" t="s">
        <v>1440</v>
      </c>
      <c r="I967" t="s">
        <v>2496</v>
      </c>
      <c r="J967">
        <v>41.9</v>
      </c>
      <c r="K967">
        <v>48.2</v>
      </c>
      <c r="L967">
        <v>55.4</v>
      </c>
      <c r="M967">
        <v>67.64</v>
      </c>
      <c r="N967">
        <v>73.2</v>
      </c>
      <c r="O967">
        <v>78.08</v>
      </c>
      <c r="P967">
        <v>82.22</v>
      </c>
      <c r="Q967">
        <v>80.959999999999994</v>
      </c>
      <c r="R967">
        <v>73.900000000000006</v>
      </c>
      <c r="S967">
        <v>64.58</v>
      </c>
      <c r="T967">
        <v>54.1</v>
      </c>
      <c r="U967">
        <v>46.8</v>
      </c>
      <c r="W967" s="24">
        <v>970</v>
      </c>
    </row>
    <row r="968" spans="5:23" x14ac:dyDescent="0.3">
      <c r="E968" t="s">
        <v>32</v>
      </c>
      <c r="F968" t="s">
        <v>1369</v>
      </c>
      <c r="G968" t="s">
        <v>1435</v>
      </c>
      <c r="H968" t="s">
        <v>1441</v>
      </c>
      <c r="I968" t="s">
        <v>2497</v>
      </c>
      <c r="J968">
        <v>50.2</v>
      </c>
      <c r="K968">
        <v>53.24</v>
      </c>
      <c r="L968">
        <v>61.5</v>
      </c>
      <c r="M968">
        <v>68.540000000000006</v>
      </c>
      <c r="N968">
        <v>75</v>
      </c>
      <c r="O968">
        <v>83.48</v>
      </c>
      <c r="P968">
        <v>83.12</v>
      </c>
      <c r="Q968">
        <v>84.38</v>
      </c>
      <c r="R968">
        <v>78.3</v>
      </c>
      <c r="S968">
        <v>71.06</v>
      </c>
      <c r="T968">
        <v>61.7</v>
      </c>
      <c r="U968">
        <v>52.9</v>
      </c>
      <c r="W968" s="19">
        <v>971</v>
      </c>
    </row>
    <row r="969" spans="5:23" x14ac:dyDescent="0.3">
      <c r="E969" t="s">
        <v>32</v>
      </c>
      <c r="F969" t="s">
        <v>1369</v>
      </c>
      <c r="G969" t="s">
        <v>1435</v>
      </c>
      <c r="H969" t="s">
        <v>1441</v>
      </c>
      <c r="I969" t="s">
        <v>2498</v>
      </c>
      <c r="J969">
        <v>49.5</v>
      </c>
      <c r="K969">
        <v>58.28</v>
      </c>
      <c r="L969">
        <v>58.3</v>
      </c>
      <c r="M969">
        <v>69.98</v>
      </c>
      <c r="N969">
        <v>80.599999999999994</v>
      </c>
      <c r="O969">
        <v>84.02</v>
      </c>
      <c r="P969">
        <v>82.58</v>
      </c>
      <c r="Q969">
        <v>82.58</v>
      </c>
      <c r="R969">
        <v>80.099999999999994</v>
      </c>
      <c r="S969">
        <v>69.98</v>
      </c>
      <c r="T969">
        <v>66.2</v>
      </c>
      <c r="U969">
        <v>55.9</v>
      </c>
      <c r="W969" s="24">
        <v>972</v>
      </c>
    </row>
    <row r="970" spans="5:23" x14ac:dyDescent="0.3">
      <c r="E970" t="s">
        <v>32</v>
      </c>
      <c r="F970" t="s">
        <v>1369</v>
      </c>
      <c r="G970" t="s">
        <v>1435</v>
      </c>
      <c r="H970" t="s">
        <v>1441</v>
      </c>
      <c r="I970" t="s">
        <v>2499</v>
      </c>
      <c r="J970">
        <v>55.4</v>
      </c>
      <c r="K970">
        <v>51.98</v>
      </c>
      <c r="L970">
        <v>61.2</v>
      </c>
      <c r="M970">
        <v>73.400000000000006</v>
      </c>
      <c r="N970">
        <v>76.8</v>
      </c>
      <c r="O970">
        <v>81.14</v>
      </c>
      <c r="P970">
        <v>85.28</v>
      </c>
      <c r="Q970">
        <v>81.86</v>
      </c>
      <c r="R970">
        <v>76.099999999999994</v>
      </c>
      <c r="S970">
        <v>68.36</v>
      </c>
      <c r="T970">
        <v>57.4</v>
      </c>
      <c r="U970">
        <v>55</v>
      </c>
      <c r="W970" s="19">
        <v>973</v>
      </c>
    </row>
    <row r="971" spans="5:23" x14ac:dyDescent="0.3">
      <c r="E971" t="s">
        <v>32</v>
      </c>
      <c r="F971" t="s">
        <v>1369</v>
      </c>
      <c r="G971" t="s">
        <v>1442</v>
      </c>
      <c r="H971" t="s">
        <v>1443</v>
      </c>
      <c r="I971" t="s">
        <v>2500</v>
      </c>
      <c r="J971">
        <v>47.1</v>
      </c>
      <c r="K971">
        <v>49.28</v>
      </c>
      <c r="L971">
        <v>55.6</v>
      </c>
      <c r="M971">
        <v>63.32</v>
      </c>
      <c r="N971">
        <v>71.8</v>
      </c>
      <c r="O971">
        <v>77.36</v>
      </c>
      <c r="P971">
        <v>82.94</v>
      </c>
      <c r="Q971">
        <v>79.34</v>
      </c>
      <c r="R971">
        <v>77.5</v>
      </c>
      <c r="S971">
        <v>67.819999999999993</v>
      </c>
      <c r="T971">
        <v>53.8</v>
      </c>
      <c r="U971">
        <v>48.9</v>
      </c>
      <c r="W971" s="24">
        <v>974</v>
      </c>
    </row>
    <row r="972" spans="5:23" x14ac:dyDescent="0.3">
      <c r="E972" t="s">
        <v>32</v>
      </c>
      <c r="F972" t="s">
        <v>1369</v>
      </c>
      <c r="G972" t="s">
        <v>1444</v>
      </c>
      <c r="H972" t="s">
        <v>238</v>
      </c>
      <c r="I972" t="s">
        <v>2501</v>
      </c>
      <c r="J972">
        <v>55.6</v>
      </c>
      <c r="K972">
        <v>54.5</v>
      </c>
      <c r="L972">
        <v>61.9</v>
      </c>
      <c r="M972">
        <v>69.260000000000005</v>
      </c>
      <c r="N972">
        <v>74.8</v>
      </c>
      <c r="O972">
        <v>81.14</v>
      </c>
      <c r="P972">
        <v>82.76</v>
      </c>
      <c r="Q972">
        <v>83.3</v>
      </c>
      <c r="R972">
        <v>79.7</v>
      </c>
      <c r="S972">
        <v>71.959999999999994</v>
      </c>
      <c r="T972">
        <v>61.9</v>
      </c>
      <c r="U972">
        <v>54</v>
      </c>
      <c r="W972" s="19">
        <v>975</v>
      </c>
    </row>
    <row r="973" spans="5:23" x14ac:dyDescent="0.3">
      <c r="E973" t="s">
        <v>32</v>
      </c>
      <c r="F973" t="s">
        <v>1369</v>
      </c>
      <c r="G973" t="s">
        <v>1445</v>
      </c>
      <c r="H973" t="s">
        <v>1446</v>
      </c>
      <c r="I973" t="s">
        <v>2502</v>
      </c>
      <c r="J973">
        <v>45.5</v>
      </c>
      <c r="K973">
        <v>50.18</v>
      </c>
      <c r="L973">
        <v>58.1</v>
      </c>
      <c r="M973">
        <v>68.180000000000007</v>
      </c>
      <c r="N973">
        <v>72.5</v>
      </c>
      <c r="O973">
        <v>80.78</v>
      </c>
      <c r="P973">
        <v>84.2</v>
      </c>
      <c r="Q973">
        <v>86.9</v>
      </c>
      <c r="R973">
        <v>75.7</v>
      </c>
      <c r="S973">
        <v>65.84</v>
      </c>
      <c r="T973">
        <v>56.3</v>
      </c>
      <c r="U973">
        <v>45.5</v>
      </c>
      <c r="W973" s="24">
        <v>976</v>
      </c>
    </row>
    <row r="974" spans="5:23" x14ac:dyDescent="0.3">
      <c r="E974" t="s">
        <v>32</v>
      </c>
      <c r="F974" t="s">
        <v>1369</v>
      </c>
      <c r="G974" t="s">
        <v>1447</v>
      </c>
      <c r="H974" t="s">
        <v>1448</v>
      </c>
      <c r="I974" t="s">
        <v>2503</v>
      </c>
      <c r="J974">
        <v>40.1</v>
      </c>
      <c r="K974">
        <v>47.3</v>
      </c>
      <c r="L974">
        <v>54</v>
      </c>
      <c r="M974">
        <v>63.68</v>
      </c>
      <c r="N974">
        <v>71.400000000000006</v>
      </c>
      <c r="O974">
        <v>79.34</v>
      </c>
      <c r="P974">
        <v>84.74</v>
      </c>
      <c r="Q974">
        <v>81.680000000000007</v>
      </c>
      <c r="R974">
        <v>75.7</v>
      </c>
      <c r="S974">
        <v>64.400000000000006</v>
      </c>
      <c r="T974">
        <v>52</v>
      </c>
      <c r="U974">
        <v>43</v>
      </c>
      <c r="W974" s="19">
        <v>977</v>
      </c>
    </row>
    <row r="975" spans="5:23" x14ac:dyDescent="0.3">
      <c r="E975" t="s">
        <v>32</v>
      </c>
      <c r="F975" t="s">
        <v>1369</v>
      </c>
      <c r="G975" t="s">
        <v>1449</v>
      </c>
      <c r="H975" t="s">
        <v>1450</v>
      </c>
      <c r="I975" t="s">
        <v>2504</v>
      </c>
      <c r="J975">
        <v>47.5</v>
      </c>
      <c r="K975">
        <v>48.38</v>
      </c>
      <c r="L975">
        <v>53.2</v>
      </c>
      <c r="M975">
        <v>71.599999999999994</v>
      </c>
      <c r="N975">
        <v>79.900000000000006</v>
      </c>
      <c r="O975">
        <v>83.66</v>
      </c>
      <c r="P975">
        <v>86.18</v>
      </c>
      <c r="Q975">
        <v>82.76</v>
      </c>
      <c r="R975">
        <v>76.8</v>
      </c>
      <c r="S975">
        <v>64.040000000000006</v>
      </c>
      <c r="T975">
        <v>55.2</v>
      </c>
      <c r="U975">
        <v>44.1</v>
      </c>
      <c r="W975" s="24">
        <v>978</v>
      </c>
    </row>
    <row r="976" spans="5:23" x14ac:dyDescent="0.3">
      <c r="E976" t="s">
        <v>32</v>
      </c>
      <c r="F976" t="s">
        <v>1451</v>
      </c>
      <c r="G976" t="s">
        <v>1112</v>
      </c>
      <c r="I976" t="s">
        <v>2505</v>
      </c>
      <c r="J976">
        <v>35.200000000000003</v>
      </c>
      <c r="K976">
        <v>31.82</v>
      </c>
      <c r="L976">
        <v>42.1</v>
      </c>
      <c r="M976">
        <v>45.32</v>
      </c>
      <c r="N976">
        <v>61.5</v>
      </c>
      <c r="O976">
        <v>69.8</v>
      </c>
      <c r="P976">
        <v>79.34</v>
      </c>
      <c r="Q976">
        <v>73.58</v>
      </c>
      <c r="R976">
        <v>66</v>
      </c>
      <c r="S976">
        <v>50.54</v>
      </c>
      <c r="T976">
        <v>37.9</v>
      </c>
      <c r="U976">
        <v>32</v>
      </c>
      <c r="W976" s="19">
        <v>979</v>
      </c>
    </row>
    <row r="977" spans="5:23" x14ac:dyDescent="0.3">
      <c r="E977" t="s">
        <v>32</v>
      </c>
      <c r="F977" t="s">
        <v>1451</v>
      </c>
      <c r="G977" t="s">
        <v>394</v>
      </c>
      <c r="I977" t="s">
        <v>2506</v>
      </c>
      <c r="J977">
        <v>18.899999999999999</v>
      </c>
      <c r="K977">
        <v>20.66</v>
      </c>
      <c r="L977">
        <v>27.7</v>
      </c>
      <c r="M977">
        <v>41.36</v>
      </c>
      <c r="N977">
        <v>52</v>
      </c>
      <c r="O977">
        <v>57.02</v>
      </c>
      <c r="P977">
        <v>63.14</v>
      </c>
      <c r="Q977">
        <v>62.6</v>
      </c>
      <c r="R977">
        <v>56.1</v>
      </c>
      <c r="S977">
        <v>40.28</v>
      </c>
      <c r="T977">
        <v>29.8</v>
      </c>
      <c r="U977">
        <v>22.3</v>
      </c>
      <c r="W977" s="24">
        <v>980</v>
      </c>
    </row>
    <row r="978" spans="5:23" x14ac:dyDescent="0.3">
      <c r="E978" t="s">
        <v>32</v>
      </c>
      <c r="F978" t="s">
        <v>1451</v>
      </c>
      <c r="G978" t="s">
        <v>1452</v>
      </c>
      <c r="H978" t="s">
        <v>1453</v>
      </c>
      <c r="I978" t="s">
        <v>2507</v>
      </c>
      <c r="J978">
        <v>30.4</v>
      </c>
      <c r="K978">
        <v>34.159999999999997</v>
      </c>
      <c r="L978">
        <v>40.1</v>
      </c>
      <c r="M978">
        <v>50</v>
      </c>
      <c r="N978">
        <v>58.8</v>
      </c>
      <c r="O978">
        <v>69.260000000000005</v>
      </c>
      <c r="P978">
        <v>75.38</v>
      </c>
      <c r="Q978">
        <v>73.58</v>
      </c>
      <c r="R978">
        <v>62.8</v>
      </c>
      <c r="S978">
        <v>51.44</v>
      </c>
      <c r="T978">
        <v>38.1</v>
      </c>
      <c r="U978">
        <v>32</v>
      </c>
      <c r="W978" s="19">
        <v>981</v>
      </c>
    </row>
    <row r="979" spans="5:23" x14ac:dyDescent="0.3">
      <c r="E979" t="s">
        <v>32</v>
      </c>
      <c r="F979" t="s">
        <v>1451</v>
      </c>
      <c r="G979" t="s">
        <v>788</v>
      </c>
      <c r="I979" t="s">
        <v>2508</v>
      </c>
      <c r="J979">
        <v>34.200000000000003</v>
      </c>
      <c r="K979">
        <v>33.26</v>
      </c>
      <c r="L979">
        <v>47.1</v>
      </c>
      <c r="M979">
        <v>49.64</v>
      </c>
      <c r="N979">
        <v>62.8</v>
      </c>
      <c r="O979">
        <v>76.099999999999994</v>
      </c>
      <c r="P979">
        <v>85.82</v>
      </c>
      <c r="Q979">
        <v>77.900000000000006</v>
      </c>
      <c r="R979">
        <v>67.3</v>
      </c>
      <c r="S979">
        <v>49.64</v>
      </c>
      <c r="T979">
        <v>37.4</v>
      </c>
      <c r="U979">
        <v>32.200000000000003</v>
      </c>
      <c r="W979" s="24">
        <v>982</v>
      </c>
    </row>
    <row r="980" spans="5:23" x14ac:dyDescent="0.3">
      <c r="E980" t="s">
        <v>32</v>
      </c>
      <c r="F980" t="s">
        <v>1451</v>
      </c>
      <c r="G980" t="s">
        <v>1454</v>
      </c>
      <c r="H980" t="s">
        <v>1455</v>
      </c>
      <c r="I980" t="s">
        <v>2509</v>
      </c>
      <c r="J980">
        <v>33.4</v>
      </c>
      <c r="K980">
        <v>35.42</v>
      </c>
      <c r="L980">
        <v>46.6</v>
      </c>
      <c r="M980">
        <v>54.32</v>
      </c>
      <c r="N980">
        <v>66.400000000000006</v>
      </c>
      <c r="O980">
        <v>75.56</v>
      </c>
      <c r="P980">
        <v>81.14</v>
      </c>
      <c r="Q980">
        <v>78.44</v>
      </c>
      <c r="R980">
        <v>66.400000000000006</v>
      </c>
      <c r="S980">
        <v>53.6</v>
      </c>
      <c r="T980">
        <v>37.4</v>
      </c>
      <c r="U980">
        <v>28.9</v>
      </c>
      <c r="W980" s="19">
        <v>983</v>
      </c>
    </row>
    <row r="981" spans="5:23" x14ac:dyDescent="0.3">
      <c r="E981" t="s">
        <v>32</v>
      </c>
      <c r="F981" t="s">
        <v>1451</v>
      </c>
      <c r="G981" t="s">
        <v>1456</v>
      </c>
      <c r="H981" t="s">
        <v>1457</v>
      </c>
      <c r="I981" t="s">
        <v>2510</v>
      </c>
      <c r="J981">
        <v>31.8</v>
      </c>
      <c r="K981">
        <v>32</v>
      </c>
      <c r="L981">
        <v>37.6</v>
      </c>
      <c r="M981">
        <v>43.52</v>
      </c>
      <c r="N981">
        <v>61.7</v>
      </c>
      <c r="O981">
        <v>69.8</v>
      </c>
      <c r="P981">
        <v>78.44</v>
      </c>
      <c r="Q981">
        <v>74.3</v>
      </c>
      <c r="R981">
        <v>63.9</v>
      </c>
      <c r="S981">
        <v>49.46</v>
      </c>
      <c r="T981">
        <v>37.799999999999997</v>
      </c>
      <c r="U981">
        <v>32.700000000000003</v>
      </c>
      <c r="W981" s="24">
        <v>984</v>
      </c>
    </row>
    <row r="982" spans="5:23" x14ac:dyDescent="0.3">
      <c r="E982" t="s">
        <v>32</v>
      </c>
      <c r="F982" t="s">
        <v>1451</v>
      </c>
      <c r="G982" t="s">
        <v>1456</v>
      </c>
      <c r="H982" t="s">
        <v>1457</v>
      </c>
      <c r="I982" t="s">
        <v>2511</v>
      </c>
      <c r="J982">
        <v>26.6</v>
      </c>
      <c r="K982">
        <v>31.82</v>
      </c>
      <c r="L982">
        <v>40.1</v>
      </c>
      <c r="M982">
        <v>53.6</v>
      </c>
      <c r="N982">
        <v>61.5</v>
      </c>
      <c r="O982">
        <v>69.44</v>
      </c>
      <c r="P982">
        <v>79.52</v>
      </c>
      <c r="Q982">
        <v>75.56</v>
      </c>
      <c r="R982">
        <v>63.7</v>
      </c>
      <c r="S982">
        <v>51.26</v>
      </c>
      <c r="T982">
        <v>40.1</v>
      </c>
      <c r="U982">
        <v>31.3</v>
      </c>
      <c r="W982" s="19">
        <v>985</v>
      </c>
    </row>
    <row r="983" spans="5:23" x14ac:dyDescent="0.3">
      <c r="E983" t="s">
        <v>32</v>
      </c>
      <c r="F983" t="s">
        <v>1451</v>
      </c>
      <c r="G983" t="s">
        <v>1458</v>
      </c>
      <c r="H983" t="s">
        <v>1459</v>
      </c>
      <c r="I983" t="s">
        <v>2512</v>
      </c>
      <c r="J983">
        <v>33.299999999999997</v>
      </c>
      <c r="K983">
        <v>33.44</v>
      </c>
      <c r="L983">
        <v>41.5</v>
      </c>
      <c r="M983">
        <v>51.26</v>
      </c>
      <c r="N983">
        <v>59.5</v>
      </c>
      <c r="O983">
        <v>69.260000000000005</v>
      </c>
      <c r="P983">
        <v>77.180000000000007</v>
      </c>
      <c r="Q983">
        <v>73.040000000000006</v>
      </c>
      <c r="R983">
        <v>61.7</v>
      </c>
      <c r="S983">
        <v>48.02</v>
      </c>
      <c r="T983">
        <v>37.6</v>
      </c>
      <c r="U983">
        <v>29.7</v>
      </c>
      <c r="W983" s="24">
        <v>986</v>
      </c>
    </row>
    <row r="984" spans="5:23" x14ac:dyDescent="0.3">
      <c r="E984" t="s">
        <v>32</v>
      </c>
      <c r="F984" t="s">
        <v>1451</v>
      </c>
      <c r="G984" t="s">
        <v>171</v>
      </c>
      <c r="H984" t="s">
        <v>1460</v>
      </c>
      <c r="I984" t="s">
        <v>2513</v>
      </c>
      <c r="J984">
        <v>45.1</v>
      </c>
      <c r="K984">
        <v>47.12</v>
      </c>
      <c r="L984">
        <v>56.5</v>
      </c>
      <c r="M984">
        <v>67.459999999999994</v>
      </c>
      <c r="N984">
        <v>73.599999999999994</v>
      </c>
      <c r="O984">
        <v>84.74</v>
      </c>
      <c r="P984">
        <v>91.76</v>
      </c>
      <c r="Q984">
        <v>87.26</v>
      </c>
      <c r="R984">
        <v>75.7</v>
      </c>
      <c r="S984">
        <v>63.5</v>
      </c>
      <c r="T984">
        <v>48</v>
      </c>
      <c r="U984">
        <v>42.1</v>
      </c>
      <c r="W984" s="19">
        <v>987</v>
      </c>
    </row>
    <row r="985" spans="5:23" x14ac:dyDescent="0.3">
      <c r="E985" t="s">
        <v>32</v>
      </c>
      <c r="F985" t="s">
        <v>1451</v>
      </c>
      <c r="G985" t="s">
        <v>1461</v>
      </c>
      <c r="H985" t="s">
        <v>1462</v>
      </c>
      <c r="I985" t="s">
        <v>2514</v>
      </c>
      <c r="J985">
        <v>32.700000000000003</v>
      </c>
      <c r="K985">
        <v>34.520000000000003</v>
      </c>
      <c r="L985">
        <v>44.2</v>
      </c>
      <c r="M985">
        <v>51.08</v>
      </c>
      <c r="N985">
        <v>58.5</v>
      </c>
      <c r="O985">
        <v>70.16</v>
      </c>
      <c r="P985">
        <v>79.7</v>
      </c>
      <c r="Q985">
        <v>77</v>
      </c>
      <c r="R985">
        <v>66.2</v>
      </c>
      <c r="S985">
        <v>53.06</v>
      </c>
      <c r="T985">
        <v>40.299999999999997</v>
      </c>
      <c r="U985">
        <v>31.5</v>
      </c>
      <c r="W985" s="24">
        <v>988</v>
      </c>
    </row>
    <row r="986" spans="5:23" x14ac:dyDescent="0.3">
      <c r="E986" t="s">
        <v>32</v>
      </c>
      <c r="F986" t="s">
        <v>1451</v>
      </c>
      <c r="G986" t="s">
        <v>1463</v>
      </c>
      <c r="H986" t="s">
        <v>1464</v>
      </c>
      <c r="I986" t="s">
        <v>1464</v>
      </c>
      <c r="J986">
        <v>25.5</v>
      </c>
      <c r="K986">
        <v>29.3</v>
      </c>
      <c r="L986">
        <v>41.4</v>
      </c>
      <c r="M986">
        <v>49.46</v>
      </c>
      <c r="N986">
        <v>59.7</v>
      </c>
      <c r="O986">
        <v>67.28</v>
      </c>
      <c r="P986">
        <v>73.22</v>
      </c>
      <c r="Q986">
        <v>70.88</v>
      </c>
      <c r="R986">
        <v>59.5</v>
      </c>
      <c r="S986">
        <v>45.5</v>
      </c>
      <c r="T986">
        <v>31.6</v>
      </c>
      <c r="U986">
        <v>23.7</v>
      </c>
      <c r="W986" s="19">
        <v>989</v>
      </c>
    </row>
    <row r="987" spans="5:23" x14ac:dyDescent="0.3">
      <c r="E987" t="s">
        <v>32</v>
      </c>
      <c r="F987" t="s">
        <v>1451</v>
      </c>
      <c r="G987" t="s">
        <v>1465</v>
      </c>
      <c r="H987" t="s">
        <v>1466</v>
      </c>
      <c r="I987" t="s">
        <v>2515</v>
      </c>
      <c r="J987">
        <v>29.5</v>
      </c>
      <c r="K987">
        <v>28.76</v>
      </c>
      <c r="L987">
        <v>43.3</v>
      </c>
      <c r="M987">
        <v>51.62</v>
      </c>
      <c r="N987">
        <v>62.4</v>
      </c>
      <c r="O987">
        <v>74.3</v>
      </c>
      <c r="P987">
        <v>78.62</v>
      </c>
      <c r="Q987">
        <v>78.62</v>
      </c>
      <c r="R987">
        <v>63.7</v>
      </c>
      <c r="S987">
        <v>49.64</v>
      </c>
      <c r="T987">
        <v>35.200000000000003</v>
      </c>
      <c r="U987">
        <v>28.8</v>
      </c>
      <c r="W987" s="24">
        <v>990</v>
      </c>
    </row>
    <row r="988" spans="5:23" x14ac:dyDescent="0.3">
      <c r="E988" t="s">
        <v>32</v>
      </c>
      <c r="F988" t="s">
        <v>1467</v>
      </c>
      <c r="G988" t="s">
        <v>171</v>
      </c>
      <c r="H988" t="s">
        <v>1468</v>
      </c>
      <c r="I988" t="s">
        <v>1468</v>
      </c>
      <c r="J988">
        <v>39.6</v>
      </c>
      <c r="K988">
        <v>38.479999999999997</v>
      </c>
      <c r="L988">
        <v>42.8</v>
      </c>
      <c r="M988">
        <v>50.18</v>
      </c>
      <c r="N988">
        <v>57.4</v>
      </c>
      <c r="O988">
        <v>72.319999999999993</v>
      </c>
      <c r="P988">
        <v>72.14</v>
      </c>
      <c r="Q988">
        <v>77.540000000000006</v>
      </c>
      <c r="R988">
        <v>63</v>
      </c>
      <c r="S988">
        <v>53.6</v>
      </c>
      <c r="T988">
        <v>39</v>
      </c>
      <c r="U988">
        <v>39.9</v>
      </c>
      <c r="W988" s="19">
        <v>991</v>
      </c>
    </row>
    <row r="989" spans="5:23" x14ac:dyDescent="0.3">
      <c r="E989" t="s">
        <v>32</v>
      </c>
      <c r="F989" t="s">
        <v>1467</v>
      </c>
      <c r="G989" t="s">
        <v>1469</v>
      </c>
      <c r="H989" t="s">
        <v>1470</v>
      </c>
      <c r="I989" t="s">
        <v>2516</v>
      </c>
      <c r="J989">
        <v>34.299999999999997</v>
      </c>
      <c r="K989">
        <v>43.34</v>
      </c>
      <c r="L989">
        <v>48.6</v>
      </c>
      <c r="M989">
        <v>59</v>
      </c>
      <c r="N989">
        <v>67.3</v>
      </c>
      <c r="O989">
        <v>73.22</v>
      </c>
      <c r="P989">
        <v>74.48</v>
      </c>
      <c r="Q989">
        <v>72.14</v>
      </c>
      <c r="R989">
        <v>68.400000000000006</v>
      </c>
      <c r="S989">
        <v>57.74</v>
      </c>
      <c r="T989">
        <v>52</v>
      </c>
      <c r="U989">
        <v>43.2</v>
      </c>
      <c r="W989" s="24">
        <v>992</v>
      </c>
    </row>
    <row r="990" spans="5:23" x14ac:dyDescent="0.3">
      <c r="E990" t="s">
        <v>32</v>
      </c>
      <c r="F990" t="s">
        <v>1467</v>
      </c>
      <c r="G990" t="s">
        <v>1471</v>
      </c>
      <c r="H990" t="s">
        <v>1472</v>
      </c>
      <c r="I990" t="s">
        <v>2517</v>
      </c>
      <c r="J990">
        <v>36.299999999999997</v>
      </c>
      <c r="K990">
        <v>44.78</v>
      </c>
      <c r="L990">
        <v>49.3</v>
      </c>
      <c r="M990">
        <v>61.52</v>
      </c>
      <c r="N990">
        <v>66.599999999999994</v>
      </c>
      <c r="O990">
        <v>72.14</v>
      </c>
      <c r="P990">
        <v>78.260000000000005</v>
      </c>
      <c r="Q990">
        <v>78.62</v>
      </c>
      <c r="R990">
        <v>75</v>
      </c>
      <c r="S990">
        <v>59</v>
      </c>
      <c r="T990">
        <v>45.1</v>
      </c>
      <c r="U990">
        <v>43.7</v>
      </c>
      <c r="W990" s="19">
        <v>993</v>
      </c>
    </row>
    <row r="991" spans="5:23" x14ac:dyDescent="0.3">
      <c r="E991" t="s">
        <v>32</v>
      </c>
      <c r="F991" t="s">
        <v>1467</v>
      </c>
      <c r="G991" t="s">
        <v>1473</v>
      </c>
      <c r="H991" t="s">
        <v>1474</v>
      </c>
      <c r="I991" t="s">
        <v>2518</v>
      </c>
      <c r="J991">
        <v>34.9</v>
      </c>
      <c r="K991">
        <v>36.68</v>
      </c>
      <c r="L991">
        <v>41.2</v>
      </c>
      <c r="M991">
        <v>53.6</v>
      </c>
      <c r="N991">
        <v>64.900000000000006</v>
      </c>
      <c r="O991">
        <v>75.02</v>
      </c>
      <c r="P991">
        <v>79.16</v>
      </c>
      <c r="Q991">
        <v>72.86</v>
      </c>
      <c r="R991">
        <v>69.099999999999994</v>
      </c>
      <c r="S991">
        <v>57.38</v>
      </c>
      <c r="T991">
        <v>44.6</v>
      </c>
      <c r="U991">
        <v>41.5</v>
      </c>
      <c r="W991" s="24">
        <v>994</v>
      </c>
    </row>
    <row r="992" spans="5:23" x14ac:dyDescent="0.3">
      <c r="E992" t="s">
        <v>32</v>
      </c>
      <c r="F992" t="s">
        <v>1467</v>
      </c>
      <c r="G992" t="s">
        <v>1475</v>
      </c>
      <c r="H992" t="s">
        <v>1476</v>
      </c>
      <c r="I992" t="s">
        <v>1476</v>
      </c>
      <c r="J992">
        <v>36</v>
      </c>
      <c r="K992">
        <v>36.86</v>
      </c>
      <c r="L992">
        <v>43.3</v>
      </c>
      <c r="M992">
        <v>57.38</v>
      </c>
      <c r="N992">
        <v>63.3</v>
      </c>
      <c r="O992">
        <v>73.040000000000006</v>
      </c>
      <c r="P992">
        <v>76.28</v>
      </c>
      <c r="Q992">
        <v>74.48</v>
      </c>
      <c r="R992">
        <v>72.3</v>
      </c>
      <c r="S992">
        <v>59</v>
      </c>
      <c r="T992">
        <v>52.5</v>
      </c>
      <c r="U992">
        <v>42.1</v>
      </c>
      <c r="W992" s="19">
        <v>995</v>
      </c>
    </row>
    <row r="993" spans="5:23" x14ac:dyDescent="0.3">
      <c r="E993" t="s">
        <v>32</v>
      </c>
      <c r="F993" t="s">
        <v>1467</v>
      </c>
      <c r="G993" t="s">
        <v>1157</v>
      </c>
      <c r="H993" t="s">
        <v>1275</v>
      </c>
      <c r="I993" t="s">
        <v>2519</v>
      </c>
      <c r="J993">
        <v>41.4</v>
      </c>
      <c r="K993">
        <v>45.5</v>
      </c>
      <c r="L993">
        <v>53.6</v>
      </c>
      <c r="M993">
        <v>58.82</v>
      </c>
      <c r="N993">
        <v>66.7</v>
      </c>
      <c r="O993">
        <v>73.94</v>
      </c>
      <c r="P993">
        <v>78.62</v>
      </c>
      <c r="Q993">
        <v>77.900000000000006</v>
      </c>
      <c r="R993">
        <v>72.900000000000006</v>
      </c>
      <c r="S993">
        <v>63.14</v>
      </c>
      <c r="T993">
        <v>51.8</v>
      </c>
      <c r="U993">
        <v>45.1</v>
      </c>
      <c r="W993" s="24">
        <v>996</v>
      </c>
    </row>
    <row r="994" spans="5:23" x14ac:dyDescent="0.3">
      <c r="E994" t="s">
        <v>32</v>
      </c>
      <c r="F994" t="s">
        <v>1467</v>
      </c>
      <c r="G994" t="s">
        <v>507</v>
      </c>
      <c r="H994" t="s">
        <v>1477</v>
      </c>
      <c r="I994" t="s">
        <v>1477</v>
      </c>
      <c r="J994">
        <v>34.700000000000003</v>
      </c>
      <c r="K994">
        <v>35.06</v>
      </c>
      <c r="L994">
        <v>37.9</v>
      </c>
      <c r="M994">
        <v>50.54</v>
      </c>
      <c r="N994">
        <v>57</v>
      </c>
      <c r="O994">
        <v>65.84</v>
      </c>
      <c r="P994">
        <v>71.06</v>
      </c>
      <c r="Q994">
        <v>72.5</v>
      </c>
      <c r="R994">
        <v>61</v>
      </c>
      <c r="S994">
        <v>54.86</v>
      </c>
      <c r="T994">
        <v>38.5</v>
      </c>
      <c r="U994">
        <v>36.9</v>
      </c>
      <c r="W994" s="19">
        <v>997</v>
      </c>
    </row>
    <row r="995" spans="5:23" x14ac:dyDescent="0.3">
      <c r="E995" t="s">
        <v>32</v>
      </c>
      <c r="F995" t="s">
        <v>1467</v>
      </c>
      <c r="G995" t="s">
        <v>1478</v>
      </c>
      <c r="H995" t="s">
        <v>1479</v>
      </c>
      <c r="I995" t="s">
        <v>2520</v>
      </c>
      <c r="J995">
        <v>30.4</v>
      </c>
      <c r="K995">
        <v>30.02</v>
      </c>
      <c r="L995">
        <v>37.200000000000003</v>
      </c>
      <c r="M995">
        <v>47.66</v>
      </c>
      <c r="N995">
        <v>50.4</v>
      </c>
      <c r="O995">
        <v>62.06</v>
      </c>
      <c r="P995">
        <v>65.66</v>
      </c>
      <c r="Q995">
        <v>67.459999999999994</v>
      </c>
      <c r="R995">
        <v>58.3</v>
      </c>
      <c r="S995">
        <v>51.8</v>
      </c>
      <c r="T995">
        <v>36.700000000000003</v>
      </c>
      <c r="U995">
        <v>30.7</v>
      </c>
      <c r="W995" s="24">
        <v>998</v>
      </c>
    </row>
    <row r="996" spans="5:23" x14ac:dyDescent="0.3">
      <c r="E996" t="s">
        <v>32</v>
      </c>
      <c r="F996" t="s">
        <v>1467</v>
      </c>
      <c r="G996" t="s">
        <v>1480</v>
      </c>
      <c r="H996" t="s">
        <v>1481</v>
      </c>
      <c r="I996" t="s">
        <v>2521</v>
      </c>
      <c r="J996">
        <v>40.299999999999997</v>
      </c>
      <c r="K996">
        <v>40.28</v>
      </c>
      <c r="L996">
        <v>44.1</v>
      </c>
      <c r="M996">
        <v>54.32</v>
      </c>
      <c r="N996">
        <v>65.3</v>
      </c>
      <c r="O996">
        <v>75.56</v>
      </c>
      <c r="P996">
        <v>80.06</v>
      </c>
      <c r="Q996">
        <v>75.38</v>
      </c>
      <c r="R996">
        <v>70.3</v>
      </c>
      <c r="S996">
        <v>60.44</v>
      </c>
      <c r="T996">
        <v>45.7</v>
      </c>
      <c r="U996">
        <v>38.1</v>
      </c>
      <c r="W996" s="19">
        <v>999</v>
      </c>
    </row>
    <row r="997" spans="5:23" x14ac:dyDescent="0.3">
      <c r="E997" t="s">
        <v>32</v>
      </c>
      <c r="F997" t="s">
        <v>1467</v>
      </c>
      <c r="G997" t="s">
        <v>1482</v>
      </c>
      <c r="H997" t="s">
        <v>1483</v>
      </c>
      <c r="I997" t="s">
        <v>2522</v>
      </c>
      <c r="J997">
        <v>33.299999999999997</v>
      </c>
      <c r="K997">
        <v>35.42</v>
      </c>
      <c r="L997">
        <v>39.700000000000003</v>
      </c>
      <c r="M997">
        <v>51.44</v>
      </c>
      <c r="N997">
        <v>61</v>
      </c>
      <c r="O997">
        <v>70.88</v>
      </c>
      <c r="P997">
        <v>77</v>
      </c>
      <c r="Q997">
        <v>76.459999999999994</v>
      </c>
      <c r="R997">
        <v>66.7</v>
      </c>
      <c r="S997">
        <v>56.3</v>
      </c>
      <c r="T997">
        <v>39.9</v>
      </c>
      <c r="U997">
        <v>36.5</v>
      </c>
      <c r="W997" s="24">
        <v>1000</v>
      </c>
    </row>
    <row r="998" spans="5:23" x14ac:dyDescent="0.3">
      <c r="E998" t="s">
        <v>32</v>
      </c>
      <c r="F998" t="s">
        <v>1467</v>
      </c>
      <c r="G998" t="s">
        <v>1484</v>
      </c>
      <c r="H998" t="s">
        <v>1485</v>
      </c>
      <c r="I998" t="s">
        <v>2523</v>
      </c>
      <c r="J998">
        <v>33.1</v>
      </c>
      <c r="K998">
        <v>38.479999999999997</v>
      </c>
      <c r="L998">
        <v>49.1</v>
      </c>
      <c r="M998">
        <v>57.02</v>
      </c>
      <c r="N998">
        <v>65.099999999999994</v>
      </c>
      <c r="O998">
        <v>74.66</v>
      </c>
      <c r="P998">
        <v>77.36</v>
      </c>
      <c r="Q998">
        <v>75.02</v>
      </c>
      <c r="R998">
        <v>69.599999999999994</v>
      </c>
      <c r="S998">
        <v>55.04</v>
      </c>
      <c r="T998">
        <v>51.4</v>
      </c>
      <c r="U998">
        <v>36.5</v>
      </c>
      <c r="W998" s="19">
        <v>1001</v>
      </c>
    </row>
    <row r="999" spans="5:23" x14ac:dyDescent="0.3">
      <c r="E999" t="s">
        <v>32</v>
      </c>
      <c r="F999" t="s">
        <v>1467</v>
      </c>
      <c r="G999" t="s">
        <v>1486</v>
      </c>
      <c r="H999" t="s">
        <v>1487</v>
      </c>
      <c r="I999" t="s">
        <v>2524</v>
      </c>
      <c r="J999">
        <v>36.700000000000003</v>
      </c>
      <c r="K999">
        <v>33.799999999999997</v>
      </c>
      <c r="L999">
        <v>39.200000000000003</v>
      </c>
      <c r="M999">
        <v>51.08</v>
      </c>
      <c r="N999">
        <v>59.9</v>
      </c>
      <c r="O999">
        <v>73.58</v>
      </c>
      <c r="P999">
        <v>75.92</v>
      </c>
      <c r="Q999">
        <v>71.239999999999995</v>
      </c>
      <c r="R999">
        <v>63.9</v>
      </c>
      <c r="S999">
        <v>54.32</v>
      </c>
      <c r="T999">
        <v>39.700000000000003</v>
      </c>
      <c r="U999">
        <v>40.299999999999997</v>
      </c>
      <c r="W999" s="24">
        <v>1002</v>
      </c>
    </row>
    <row r="1000" spans="5:23" x14ac:dyDescent="0.3">
      <c r="E1000" t="s">
        <v>32</v>
      </c>
      <c r="F1000" t="s">
        <v>1467</v>
      </c>
      <c r="G1000" t="s">
        <v>1488</v>
      </c>
      <c r="H1000" t="s">
        <v>603</v>
      </c>
      <c r="I1000" t="s">
        <v>2525</v>
      </c>
      <c r="J1000">
        <v>31.1</v>
      </c>
      <c r="K1000">
        <v>38.299999999999997</v>
      </c>
      <c r="L1000">
        <v>48.9</v>
      </c>
      <c r="M1000">
        <v>51.26</v>
      </c>
      <c r="N1000">
        <v>61.5</v>
      </c>
      <c r="O1000">
        <v>70.34</v>
      </c>
      <c r="P1000">
        <v>71.239999999999995</v>
      </c>
      <c r="Q1000">
        <v>72.319999999999993</v>
      </c>
      <c r="R1000">
        <v>61.3</v>
      </c>
      <c r="S1000">
        <v>55.22</v>
      </c>
      <c r="T1000">
        <v>47.3</v>
      </c>
      <c r="U1000">
        <v>30.7</v>
      </c>
      <c r="W1000" s="19">
        <v>1003</v>
      </c>
    </row>
    <row r="1001" spans="5:23" x14ac:dyDescent="0.3">
      <c r="E1001" t="s">
        <v>32</v>
      </c>
      <c r="F1001" t="s">
        <v>1467</v>
      </c>
      <c r="G1001" t="s">
        <v>1489</v>
      </c>
      <c r="H1001" t="s">
        <v>1490</v>
      </c>
      <c r="I1001" t="s">
        <v>1490</v>
      </c>
      <c r="J1001">
        <v>40.6</v>
      </c>
      <c r="K1001">
        <v>37.94</v>
      </c>
      <c r="L1001">
        <v>41.5</v>
      </c>
      <c r="M1001">
        <v>54.5</v>
      </c>
      <c r="N1001">
        <v>62.1</v>
      </c>
      <c r="O1001">
        <v>72.14</v>
      </c>
      <c r="P1001">
        <v>75.739999999999995</v>
      </c>
      <c r="Q1001">
        <v>77</v>
      </c>
      <c r="R1001">
        <v>65.7</v>
      </c>
      <c r="S1001">
        <v>56.12</v>
      </c>
      <c r="T1001">
        <v>41.2</v>
      </c>
      <c r="U1001">
        <v>39.700000000000003</v>
      </c>
      <c r="W1001" s="24">
        <v>1004</v>
      </c>
    </row>
    <row r="1002" spans="5:23" x14ac:dyDescent="0.3">
      <c r="E1002" t="s">
        <v>32</v>
      </c>
      <c r="F1002" t="s">
        <v>1467</v>
      </c>
      <c r="G1002" t="s">
        <v>1491</v>
      </c>
      <c r="H1002" t="s">
        <v>1492</v>
      </c>
      <c r="I1002" t="s">
        <v>2526</v>
      </c>
      <c r="J1002">
        <v>37.6</v>
      </c>
      <c r="K1002">
        <v>38.119999999999997</v>
      </c>
      <c r="L1002">
        <v>42.1</v>
      </c>
      <c r="M1002">
        <v>55.04</v>
      </c>
      <c r="N1002">
        <v>66</v>
      </c>
      <c r="O1002">
        <v>72.86</v>
      </c>
      <c r="P1002">
        <v>78.44</v>
      </c>
      <c r="Q1002">
        <v>77.72</v>
      </c>
      <c r="R1002">
        <v>69.599999999999994</v>
      </c>
      <c r="S1002">
        <v>61.16</v>
      </c>
      <c r="T1002">
        <v>53.8</v>
      </c>
      <c r="U1002">
        <v>46.6</v>
      </c>
      <c r="W1002" s="19">
        <v>1005</v>
      </c>
    </row>
    <row r="1003" spans="5:23" x14ac:dyDescent="0.3">
      <c r="E1003" t="s">
        <v>32</v>
      </c>
      <c r="F1003" t="s">
        <v>1467</v>
      </c>
      <c r="G1003" t="s">
        <v>1493</v>
      </c>
      <c r="H1003" t="s">
        <v>1494</v>
      </c>
      <c r="I1003" t="s">
        <v>1494</v>
      </c>
      <c r="J1003">
        <v>42.6</v>
      </c>
      <c r="K1003">
        <v>39.200000000000003</v>
      </c>
      <c r="L1003">
        <v>50.7</v>
      </c>
      <c r="M1003">
        <v>60.08</v>
      </c>
      <c r="N1003">
        <v>70</v>
      </c>
      <c r="O1003">
        <v>75.02</v>
      </c>
      <c r="P1003">
        <v>80.599999999999994</v>
      </c>
      <c r="Q1003">
        <v>75.739999999999995</v>
      </c>
      <c r="R1003">
        <v>74.7</v>
      </c>
      <c r="S1003">
        <v>60.44</v>
      </c>
      <c r="T1003">
        <v>46.8</v>
      </c>
      <c r="U1003">
        <v>45.9</v>
      </c>
      <c r="W1003" s="24">
        <v>1006</v>
      </c>
    </row>
    <row r="1004" spans="5:23" x14ac:dyDescent="0.3">
      <c r="E1004" t="s">
        <v>32</v>
      </c>
      <c r="F1004" t="s">
        <v>1467</v>
      </c>
      <c r="G1004" t="s">
        <v>738</v>
      </c>
      <c r="H1004" t="s">
        <v>1059</v>
      </c>
      <c r="I1004" t="s">
        <v>2527</v>
      </c>
      <c r="J1004">
        <v>36.9</v>
      </c>
      <c r="K1004">
        <v>40.46</v>
      </c>
      <c r="L1004">
        <v>51.6</v>
      </c>
      <c r="M1004">
        <v>58.64</v>
      </c>
      <c r="N1004">
        <v>66.599999999999994</v>
      </c>
      <c r="O1004">
        <v>75.739999999999995</v>
      </c>
      <c r="P1004">
        <v>79.52</v>
      </c>
      <c r="Q1004">
        <v>79.16</v>
      </c>
      <c r="R1004">
        <v>71.2</v>
      </c>
      <c r="S1004">
        <v>60.44</v>
      </c>
      <c r="T1004">
        <v>54.5</v>
      </c>
      <c r="U1004">
        <v>45</v>
      </c>
      <c r="W1004" s="19">
        <v>1007</v>
      </c>
    </row>
    <row r="1005" spans="5:23" x14ac:dyDescent="0.3">
      <c r="E1005" t="s">
        <v>32</v>
      </c>
      <c r="F1005" t="s">
        <v>1467</v>
      </c>
      <c r="G1005" t="s">
        <v>738</v>
      </c>
      <c r="H1005" t="s">
        <v>1059</v>
      </c>
      <c r="I1005" t="s">
        <v>2528</v>
      </c>
      <c r="J1005">
        <v>42.4</v>
      </c>
      <c r="K1005">
        <v>42.8</v>
      </c>
      <c r="L1005">
        <v>53.8</v>
      </c>
      <c r="M1005">
        <v>62.6</v>
      </c>
      <c r="N1005">
        <v>65.7</v>
      </c>
      <c r="O1005">
        <v>77.180000000000007</v>
      </c>
      <c r="P1005">
        <v>77.72</v>
      </c>
      <c r="Q1005">
        <v>77.36</v>
      </c>
      <c r="R1005">
        <v>72.5</v>
      </c>
      <c r="S1005">
        <v>62.6</v>
      </c>
      <c r="T1005">
        <v>50.2</v>
      </c>
      <c r="U1005">
        <v>47.5</v>
      </c>
      <c r="W1005" s="24">
        <v>1008</v>
      </c>
    </row>
    <row r="1006" spans="5:23" x14ac:dyDescent="0.3">
      <c r="E1006" t="s">
        <v>32</v>
      </c>
      <c r="F1006" t="s">
        <v>1467</v>
      </c>
      <c r="G1006" t="s">
        <v>1495</v>
      </c>
      <c r="H1006" t="s">
        <v>1496</v>
      </c>
      <c r="I1006" t="s">
        <v>2529</v>
      </c>
      <c r="J1006">
        <v>41.4</v>
      </c>
      <c r="K1006">
        <v>46.22</v>
      </c>
      <c r="L1006">
        <v>50.4</v>
      </c>
      <c r="M1006">
        <v>58.1</v>
      </c>
      <c r="N1006">
        <v>66</v>
      </c>
      <c r="O1006">
        <v>76.099999999999994</v>
      </c>
      <c r="P1006">
        <v>77.72</v>
      </c>
      <c r="Q1006">
        <v>79.88</v>
      </c>
      <c r="R1006">
        <v>71.2</v>
      </c>
      <c r="S1006">
        <v>60.98</v>
      </c>
      <c r="T1006">
        <v>52.3</v>
      </c>
      <c r="U1006">
        <v>43</v>
      </c>
      <c r="W1006" s="19">
        <v>1009</v>
      </c>
    </row>
    <row r="1007" spans="5:23" x14ac:dyDescent="0.3">
      <c r="E1007" t="s">
        <v>32</v>
      </c>
      <c r="F1007" t="s">
        <v>1467</v>
      </c>
      <c r="G1007" t="s">
        <v>181</v>
      </c>
      <c r="I1007" t="s">
        <v>2530</v>
      </c>
      <c r="J1007">
        <v>36</v>
      </c>
      <c r="K1007">
        <v>36.32</v>
      </c>
      <c r="L1007">
        <v>39</v>
      </c>
      <c r="M1007">
        <v>50.36</v>
      </c>
      <c r="N1007">
        <v>57.9</v>
      </c>
      <c r="O1007">
        <v>69.62</v>
      </c>
      <c r="P1007">
        <v>73.040000000000006</v>
      </c>
      <c r="Q1007">
        <v>69.260000000000005</v>
      </c>
      <c r="R1007">
        <v>65.7</v>
      </c>
      <c r="S1007">
        <v>57.74</v>
      </c>
      <c r="T1007">
        <v>39</v>
      </c>
      <c r="U1007">
        <v>34.9</v>
      </c>
      <c r="W1007" s="24">
        <v>1010</v>
      </c>
    </row>
    <row r="1008" spans="5:23" x14ac:dyDescent="0.3">
      <c r="E1008" t="s">
        <v>32</v>
      </c>
      <c r="F1008" t="s">
        <v>1467</v>
      </c>
      <c r="G1008" t="s">
        <v>1497</v>
      </c>
      <c r="H1008" t="s">
        <v>1498</v>
      </c>
      <c r="I1008" t="s">
        <v>2531</v>
      </c>
      <c r="J1008">
        <v>37.4</v>
      </c>
      <c r="K1008">
        <v>37.04</v>
      </c>
      <c r="L1008">
        <v>47.1</v>
      </c>
      <c r="M1008">
        <v>56.84</v>
      </c>
      <c r="N1008">
        <v>61</v>
      </c>
      <c r="O1008">
        <v>74.48</v>
      </c>
      <c r="P1008">
        <v>77.180000000000007</v>
      </c>
      <c r="Q1008">
        <v>76.819999999999993</v>
      </c>
      <c r="R1008">
        <v>68.5</v>
      </c>
      <c r="S1008">
        <v>59</v>
      </c>
      <c r="T1008">
        <v>49.3</v>
      </c>
      <c r="U1008">
        <v>38.799999999999997</v>
      </c>
      <c r="W1008" s="19">
        <v>1011</v>
      </c>
    </row>
    <row r="1009" spans="5:23" x14ac:dyDescent="0.3">
      <c r="E1009" t="s">
        <v>32</v>
      </c>
      <c r="F1009" t="s">
        <v>1467</v>
      </c>
      <c r="G1009" t="s">
        <v>467</v>
      </c>
      <c r="H1009" t="s">
        <v>1499</v>
      </c>
      <c r="I1009" t="s">
        <v>2532</v>
      </c>
      <c r="J1009">
        <v>34.5</v>
      </c>
      <c r="K1009">
        <v>39.020000000000003</v>
      </c>
      <c r="L1009">
        <v>50</v>
      </c>
      <c r="M1009">
        <v>57.92</v>
      </c>
      <c r="N1009">
        <v>67.8</v>
      </c>
      <c r="O1009">
        <v>74.3</v>
      </c>
      <c r="P1009">
        <v>79.34</v>
      </c>
      <c r="Q1009">
        <v>77.36</v>
      </c>
      <c r="R1009">
        <v>69.400000000000006</v>
      </c>
      <c r="S1009">
        <v>57.74</v>
      </c>
      <c r="T1009">
        <v>49.6</v>
      </c>
      <c r="U1009">
        <v>42.6</v>
      </c>
      <c r="W1009" s="24">
        <v>1012</v>
      </c>
    </row>
    <row r="1010" spans="5:23" x14ac:dyDescent="0.3">
      <c r="E1010" t="s">
        <v>32</v>
      </c>
      <c r="F1010" t="s">
        <v>1467</v>
      </c>
      <c r="G1010" t="s">
        <v>1500</v>
      </c>
      <c r="H1010" t="s">
        <v>1501</v>
      </c>
      <c r="I1010" t="s">
        <v>2533</v>
      </c>
      <c r="J1010">
        <v>35.4</v>
      </c>
      <c r="K1010">
        <v>38.840000000000003</v>
      </c>
      <c r="L1010">
        <v>48.7</v>
      </c>
      <c r="M1010">
        <v>56.84</v>
      </c>
      <c r="N1010">
        <v>64</v>
      </c>
      <c r="O1010">
        <v>73.22</v>
      </c>
      <c r="P1010">
        <v>75.739999999999995</v>
      </c>
      <c r="Q1010">
        <v>73.58</v>
      </c>
      <c r="R1010">
        <v>67.8</v>
      </c>
      <c r="S1010">
        <v>56.48</v>
      </c>
      <c r="T1010">
        <v>49.6</v>
      </c>
      <c r="U1010">
        <v>35.799999999999997</v>
      </c>
      <c r="W1010" s="19">
        <v>1013</v>
      </c>
    </row>
    <row r="1011" spans="5:23" x14ac:dyDescent="0.3">
      <c r="E1011" t="s">
        <v>32</v>
      </c>
      <c r="F1011" t="s">
        <v>1467</v>
      </c>
      <c r="G1011" t="s">
        <v>1502</v>
      </c>
      <c r="H1011" t="s">
        <v>1503</v>
      </c>
      <c r="I1011" t="s">
        <v>2534</v>
      </c>
      <c r="J1011">
        <v>36.700000000000003</v>
      </c>
      <c r="K1011">
        <v>36.86</v>
      </c>
      <c r="L1011">
        <v>41.5</v>
      </c>
      <c r="M1011">
        <v>53.06</v>
      </c>
      <c r="N1011">
        <v>65.5</v>
      </c>
      <c r="O1011">
        <v>73.040000000000006</v>
      </c>
      <c r="P1011">
        <v>78.8</v>
      </c>
      <c r="Q1011">
        <v>78.62</v>
      </c>
      <c r="R1011">
        <v>67.3</v>
      </c>
      <c r="S1011">
        <v>56.66</v>
      </c>
      <c r="T1011">
        <v>41.9</v>
      </c>
      <c r="U1011">
        <v>42.8</v>
      </c>
      <c r="W1011" s="24">
        <v>1014</v>
      </c>
    </row>
    <row r="1012" spans="5:23" x14ac:dyDescent="0.3">
      <c r="E1012" t="s">
        <v>32</v>
      </c>
      <c r="F1012" t="s">
        <v>1467</v>
      </c>
      <c r="G1012" t="s">
        <v>1504</v>
      </c>
      <c r="H1012" t="s">
        <v>1505</v>
      </c>
      <c r="I1012" t="s">
        <v>2535</v>
      </c>
      <c r="J1012">
        <v>37.799999999999997</v>
      </c>
      <c r="K1012">
        <v>35.6</v>
      </c>
      <c r="L1012">
        <v>40.1</v>
      </c>
      <c r="M1012">
        <v>53.24</v>
      </c>
      <c r="N1012">
        <v>61.3</v>
      </c>
      <c r="O1012">
        <v>72.5</v>
      </c>
      <c r="P1012">
        <v>74.84</v>
      </c>
      <c r="Q1012">
        <v>77</v>
      </c>
      <c r="R1012">
        <v>67.5</v>
      </c>
      <c r="S1012">
        <v>55.22</v>
      </c>
      <c r="T1012">
        <v>41</v>
      </c>
      <c r="U1012">
        <v>41.7</v>
      </c>
      <c r="W1012" s="19">
        <v>1015</v>
      </c>
    </row>
    <row r="1013" spans="5:23" x14ac:dyDescent="0.3">
      <c r="E1013" t="s">
        <v>32</v>
      </c>
      <c r="F1013" t="s">
        <v>1467</v>
      </c>
      <c r="G1013" t="s">
        <v>155</v>
      </c>
      <c r="H1013" t="s">
        <v>1506</v>
      </c>
      <c r="I1013" t="s">
        <v>2536</v>
      </c>
      <c r="J1013">
        <v>30</v>
      </c>
      <c r="K1013">
        <v>37.94</v>
      </c>
      <c r="L1013">
        <v>37.799999999999997</v>
      </c>
      <c r="M1013">
        <v>53.42</v>
      </c>
      <c r="N1013">
        <v>60.3</v>
      </c>
      <c r="O1013">
        <v>69.260000000000005</v>
      </c>
      <c r="P1013">
        <v>71.42</v>
      </c>
      <c r="Q1013">
        <v>71.78</v>
      </c>
      <c r="R1013">
        <v>62.6</v>
      </c>
      <c r="S1013">
        <v>57.38</v>
      </c>
      <c r="T1013">
        <v>48</v>
      </c>
      <c r="U1013">
        <v>34</v>
      </c>
      <c r="W1013" s="24">
        <v>1016</v>
      </c>
    </row>
    <row r="1014" spans="5:23" x14ac:dyDescent="0.3">
      <c r="E1014" t="s">
        <v>32</v>
      </c>
      <c r="F1014" t="s">
        <v>1467</v>
      </c>
      <c r="G1014" t="s">
        <v>1482</v>
      </c>
      <c r="H1014" t="s">
        <v>1507</v>
      </c>
      <c r="I1014" t="s">
        <v>2537</v>
      </c>
      <c r="J1014">
        <v>33.1</v>
      </c>
      <c r="K1014">
        <v>34.880000000000003</v>
      </c>
      <c r="L1014">
        <v>45.9</v>
      </c>
      <c r="M1014">
        <v>54.5</v>
      </c>
      <c r="N1014">
        <v>64.8</v>
      </c>
      <c r="O1014">
        <v>72.5</v>
      </c>
      <c r="P1014">
        <v>76.099999999999994</v>
      </c>
      <c r="Q1014">
        <v>73.400000000000006</v>
      </c>
      <c r="R1014">
        <v>68.2</v>
      </c>
      <c r="S1014">
        <v>53.42</v>
      </c>
      <c r="T1014">
        <v>46</v>
      </c>
      <c r="U1014">
        <v>33.799999999999997</v>
      </c>
      <c r="W1014" s="19">
        <v>1017</v>
      </c>
    </row>
    <row r="1015" spans="5:23" x14ac:dyDescent="0.3">
      <c r="E1015" t="s">
        <v>32</v>
      </c>
      <c r="F1015" t="s">
        <v>1467</v>
      </c>
      <c r="G1015" t="s">
        <v>1508</v>
      </c>
      <c r="H1015" t="s">
        <v>1509</v>
      </c>
      <c r="I1015" t="s">
        <v>2538</v>
      </c>
      <c r="J1015">
        <v>36.299999999999997</v>
      </c>
      <c r="K1015">
        <v>34.340000000000003</v>
      </c>
      <c r="L1015">
        <v>43.2</v>
      </c>
      <c r="M1015">
        <v>57.38</v>
      </c>
      <c r="N1015">
        <v>63.7</v>
      </c>
      <c r="O1015">
        <v>75.56</v>
      </c>
      <c r="P1015">
        <v>80.959999999999994</v>
      </c>
      <c r="Q1015">
        <v>78.62</v>
      </c>
      <c r="R1015">
        <v>67.3</v>
      </c>
      <c r="S1015">
        <v>59.72</v>
      </c>
      <c r="T1015">
        <v>46.9</v>
      </c>
      <c r="U1015">
        <v>43.5</v>
      </c>
      <c r="W1015" s="24">
        <v>1018</v>
      </c>
    </row>
    <row r="1016" spans="5:23" x14ac:dyDescent="0.3">
      <c r="E1016" t="s">
        <v>32</v>
      </c>
      <c r="F1016" t="s">
        <v>1467</v>
      </c>
      <c r="G1016" t="s">
        <v>1510</v>
      </c>
      <c r="H1016" t="s">
        <v>1511</v>
      </c>
      <c r="I1016" t="s">
        <v>2539</v>
      </c>
      <c r="J1016">
        <v>34.9</v>
      </c>
      <c r="K1016">
        <v>35.24</v>
      </c>
      <c r="L1016">
        <v>39.200000000000003</v>
      </c>
      <c r="M1016">
        <v>53.06</v>
      </c>
      <c r="N1016">
        <v>62.1</v>
      </c>
      <c r="O1016">
        <v>71.78</v>
      </c>
      <c r="P1016">
        <v>76.64</v>
      </c>
      <c r="Q1016">
        <v>77.180000000000007</v>
      </c>
      <c r="R1016">
        <v>66.400000000000006</v>
      </c>
      <c r="S1016">
        <v>53.96</v>
      </c>
      <c r="T1016">
        <v>40.5</v>
      </c>
      <c r="U1016">
        <v>38.1</v>
      </c>
      <c r="W1016" s="19">
        <v>1019</v>
      </c>
    </row>
    <row r="1017" spans="5:23" x14ac:dyDescent="0.3">
      <c r="E1017" t="s">
        <v>32</v>
      </c>
      <c r="F1017" t="s">
        <v>1467</v>
      </c>
      <c r="G1017" t="s">
        <v>1512</v>
      </c>
      <c r="H1017" t="s">
        <v>1513</v>
      </c>
      <c r="I1017" t="s">
        <v>2540</v>
      </c>
      <c r="J1017">
        <v>33.6</v>
      </c>
      <c r="K1017">
        <v>39.56</v>
      </c>
      <c r="L1017">
        <v>37.799999999999997</v>
      </c>
      <c r="M1017">
        <v>49.1</v>
      </c>
      <c r="N1017">
        <v>61.7</v>
      </c>
      <c r="O1017">
        <v>68</v>
      </c>
      <c r="P1017">
        <v>69.62</v>
      </c>
      <c r="Q1017">
        <v>71.42</v>
      </c>
      <c r="R1017">
        <v>70</v>
      </c>
      <c r="S1017">
        <v>56.48</v>
      </c>
      <c r="T1017">
        <v>51.6</v>
      </c>
      <c r="U1017">
        <v>31.5</v>
      </c>
      <c r="W1017" s="24">
        <v>1020</v>
      </c>
    </row>
    <row r="1018" spans="5:23" x14ac:dyDescent="0.3">
      <c r="E1018" t="s">
        <v>32</v>
      </c>
      <c r="F1018" t="s">
        <v>1514</v>
      </c>
      <c r="G1018" t="s">
        <v>1515</v>
      </c>
      <c r="H1018" t="s">
        <v>506</v>
      </c>
      <c r="I1018" t="s">
        <v>2541</v>
      </c>
      <c r="J1018">
        <v>19</v>
      </c>
      <c r="K1018">
        <v>21.92</v>
      </c>
      <c r="L1018">
        <v>31.1</v>
      </c>
      <c r="M1018">
        <v>46.04</v>
      </c>
      <c r="N1018">
        <v>56.8</v>
      </c>
      <c r="O1018">
        <v>66.739999999999995</v>
      </c>
      <c r="P1018">
        <v>69.98</v>
      </c>
      <c r="Q1018">
        <v>67.64</v>
      </c>
      <c r="R1018">
        <v>59.2</v>
      </c>
      <c r="S1018">
        <v>47.66</v>
      </c>
      <c r="T1018">
        <v>37</v>
      </c>
      <c r="U1018">
        <v>29.3</v>
      </c>
      <c r="W1018" s="19">
        <v>1021</v>
      </c>
    </row>
    <row r="1019" spans="5:23" x14ac:dyDescent="0.3">
      <c r="E1019" t="s">
        <v>1516</v>
      </c>
      <c r="F1019" t="s">
        <v>2622</v>
      </c>
      <c r="G1019" t="s">
        <v>35</v>
      </c>
      <c r="H1019" t="s">
        <v>1517</v>
      </c>
      <c r="I1019" t="s">
        <v>2542</v>
      </c>
      <c r="J1019" t="s">
        <v>35</v>
      </c>
      <c r="K1019" t="s">
        <v>35</v>
      </c>
      <c r="L1019" t="s">
        <v>35</v>
      </c>
      <c r="M1019" t="s">
        <v>35</v>
      </c>
      <c r="N1019" t="s">
        <v>35</v>
      </c>
      <c r="O1019" t="s">
        <v>35</v>
      </c>
      <c r="P1019" t="s">
        <v>35</v>
      </c>
      <c r="Q1019" t="s">
        <v>35</v>
      </c>
      <c r="R1019" t="s">
        <v>35</v>
      </c>
      <c r="S1019" t="s">
        <v>35</v>
      </c>
      <c r="T1019" t="s">
        <v>35</v>
      </c>
      <c r="U1019" t="s">
        <v>35</v>
      </c>
      <c r="W1019" s="24">
        <v>1022</v>
      </c>
    </row>
    <row r="1020" spans="5:23" x14ac:dyDescent="0.3">
      <c r="E1020" t="s">
        <v>32</v>
      </c>
      <c r="F1020" t="s">
        <v>1514</v>
      </c>
      <c r="G1020" t="s">
        <v>171</v>
      </c>
      <c r="H1020" t="s">
        <v>1518</v>
      </c>
      <c r="I1020" t="s">
        <v>2543</v>
      </c>
      <c r="J1020">
        <v>26.1</v>
      </c>
      <c r="K1020">
        <v>17.059999999999999</v>
      </c>
      <c r="L1020">
        <v>31.6</v>
      </c>
      <c r="M1020">
        <v>46.76</v>
      </c>
      <c r="N1020">
        <v>52.7</v>
      </c>
      <c r="O1020">
        <v>61.88</v>
      </c>
      <c r="P1020">
        <v>66.92</v>
      </c>
      <c r="Q1020">
        <v>65.48</v>
      </c>
      <c r="R1020">
        <v>60.3</v>
      </c>
      <c r="S1020">
        <v>48.02</v>
      </c>
      <c r="T1020">
        <v>39</v>
      </c>
      <c r="U1020">
        <v>22.5</v>
      </c>
      <c r="W1020" s="19">
        <v>1023</v>
      </c>
    </row>
    <row r="1021" spans="5:23" x14ac:dyDescent="0.3">
      <c r="E1021" t="s">
        <v>32</v>
      </c>
      <c r="F1021" t="s">
        <v>1514</v>
      </c>
      <c r="G1021" t="s">
        <v>1519</v>
      </c>
      <c r="H1021" t="s">
        <v>1520</v>
      </c>
      <c r="I1021" t="s">
        <v>2544</v>
      </c>
      <c r="J1021">
        <v>18</v>
      </c>
      <c r="K1021">
        <v>22.64</v>
      </c>
      <c r="L1021">
        <v>28.4</v>
      </c>
      <c r="M1021">
        <v>48.2</v>
      </c>
      <c r="N1021">
        <v>58.5</v>
      </c>
      <c r="O1021">
        <v>64.040000000000006</v>
      </c>
      <c r="P1021">
        <v>70.88</v>
      </c>
      <c r="Q1021">
        <v>68.72</v>
      </c>
      <c r="R1021">
        <v>61.3</v>
      </c>
      <c r="S1021">
        <v>48.56</v>
      </c>
      <c r="T1021">
        <v>34.9</v>
      </c>
      <c r="U1021">
        <v>24.6</v>
      </c>
      <c r="W1021" s="24">
        <v>1024</v>
      </c>
    </row>
    <row r="1022" spans="5:23" x14ac:dyDescent="0.3">
      <c r="E1022" t="s">
        <v>32</v>
      </c>
      <c r="F1022" t="s">
        <v>1514</v>
      </c>
      <c r="G1022" t="s">
        <v>1521</v>
      </c>
      <c r="H1022" t="s">
        <v>615</v>
      </c>
      <c r="I1022" t="s">
        <v>2545</v>
      </c>
      <c r="J1022">
        <v>20.100000000000001</v>
      </c>
      <c r="K1022">
        <v>22.46</v>
      </c>
      <c r="L1022">
        <v>33.6</v>
      </c>
      <c r="M1022">
        <v>42.62</v>
      </c>
      <c r="N1022">
        <v>55.4</v>
      </c>
      <c r="O1022">
        <v>65.66</v>
      </c>
      <c r="P1022">
        <v>65.12</v>
      </c>
      <c r="Q1022">
        <v>64.94</v>
      </c>
      <c r="R1022">
        <v>61.3</v>
      </c>
      <c r="S1022">
        <v>48.74</v>
      </c>
      <c r="T1022">
        <v>37.6</v>
      </c>
      <c r="U1022">
        <v>30.9</v>
      </c>
      <c r="W1022" s="19">
        <v>1025</v>
      </c>
    </row>
    <row r="1023" spans="5:23" x14ac:dyDescent="0.3">
      <c r="E1023" t="s">
        <v>32</v>
      </c>
      <c r="F1023" t="s">
        <v>1522</v>
      </c>
      <c r="G1023" t="s">
        <v>1523</v>
      </c>
      <c r="H1023" t="s">
        <v>1524</v>
      </c>
      <c r="I1023" t="s">
        <v>2546</v>
      </c>
      <c r="J1023">
        <v>39.700000000000003</v>
      </c>
      <c r="K1023">
        <v>39.74</v>
      </c>
      <c r="L1023">
        <v>38.299999999999997</v>
      </c>
      <c r="M1023">
        <v>50</v>
      </c>
      <c r="N1023">
        <v>53.1</v>
      </c>
      <c r="O1023">
        <v>58.1</v>
      </c>
      <c r="P1023">
        <v>61.34</v>
      </c>
      <c r="Q1023">
        <v>62.42</v>
      </c>
      <c r="R1023">
        <v>55.9</v>
      </c>
      <c r="S1023">
        <v>48.56</v>
      </c>
      <c r="T1023">
        <v>41</v>
      </c>
      <c r="U1023">
        <v>41.4</v>
      </c>
      <c r="W1023" s="24">
        <v>1026</v>
      </c>
    </row>
    <row r="1024" spans="5:23" x14ac:dyDescent="0.3">
      <c r="E1024" t="s">
        <v>32</v>
      </c>
      <c r="F1024" t="s">
        <v>1522</v>
      </c>
      <c r="G1024" t="s">
        <v>1525</v>
      </c>
      <c r="H1024" t="s">
        <v>1526</v>
      </c>
      <c r="I1024" t="s">
        <v>2547</v>
      </c>
      <c r="J1024">
        <v>39</v>
      </c>
      <c r="K1024">
        <v>41</v>
      </c>
      <c r="L1024">
        <v>46.4</v>
      </c>
      <c r="M1024">
        <v>48.38</v>
      </c>
      <c r="N1024">
        <v>51.8</v>
      </c>
      <c r="O1024">
        <v>58.64</v>
      </c>
      <c r="P1024">
        <v>62.78</v>
      </c>
      <c r="Q1024">
        <v>63.68</v>
      </c>
      <c r="R1024">
        <v>55.8</v>
      </c>
      <c r="S1024">
        <v>48.74</v>
      </c>
      <c r="T1024">
        <v>42.6</v>
      </c>
      <c r="U1024">
        <v>41.4</v>
      </c>
      <c r="W1024" s="19">
        <v>1027</v>
      </c>
    </row>
    <row r="1025" spans="5:23" x14ac:dyDescent="0.3">
      <c r="E1025" t="s">
        <v>32</v>
      </c>
      <c r="F1025" t="s">
        <v>1522</v>
      </c>
      <c r="G1025" t="s">
        <v>1123</v>
      </c>
      <c r="H1025" t="s">
        <v>1527</v>
      </c>
      <c r="I1025" t="s">
        <v>2548</v>
      </c>
      <c r="J1025">
        <v>28.2</v>
      </c>
      <c r="K1025">
        <v>35.24</v>
      </c>
      <c r="L1025">
        <v>44.1</v>
      </c>
      <c r="M1025">
        <v>52.16</v>
      </c>
      <c r="N1025">
        <v>59.5</v>
      </c>
      <c r="O1025">
        <v>69.62</v>
      </c>
      <c r="P1025">
        <v>78.44</v>
      </c>
      <c r="Q1025">
        <v>73.400000000000006</v>
      </c>
      <c r="R1025">
        <v>67.3</v>
      </c>
      <c r="S1025">
        <v>50.54</v>
      </c>
      <c r="T1025">
        <v>38.1</v>
      </c>
      <c r="U1025">
        <v>32.9</v>
      </c>
      <c r="W1025" s="24">
        <v>1028</v>
      </c>
    </row>
    <row r="1026" spans="5:23" x14ac:dyDescent="0.3">
      <c r="E1026" t="s">
        <v>32</v>
      </c>
      <c r="F1026" t="s">
        <v>1522</v>
      </c>
      <c r="G1026" t="s">
        <v>1528</v>
      </c>
      <c r="H1026" t="s">
        <v>1529</v>
      </c>
      <c r="I1026" t="s">
        <v>2549</v>
      </c>
      <c r="J1026">
        <v>28.8</v>
      </c>
      <c r="K1026">
        <v>35.96</v>
      </c>
      <c r="L1026">
        <v>34.200000000000003</v>
      </c>
      <c r="M1026">
        <v>43.52</v>
      </c>
      <c r="N1026">
        <v>50.7</v>
      </c>
      <c r="O1026">
        <v>55.76</v>
      </c>
      <c r="P1026">
        <v>74.84</v>
      </c>
      <c r="Q1026">
        <v>67.64</v>
      </c>
      <c r="R1026">
        <v>59.5</v>
      </c>
      <c r="S1026">
        <v>43.88</v>
      </c>
      <c r="T1026">
        <v>33.4</v>
      </c>
      <c r="U1026">
        <v>23.7</v>
      </c>
      <c r="W1026" s="19">
        <v>1029</v>
      </c>
    </row>
    <row r="1027" spans="5:23" x14ac:dyDescent="0.3">
      <c r="E1027" t="s">
        <v>32</v>
      </c>
      <c r="F1027" t="s">
        <v>1522</v>
      </c>
      <c r="G1027" t="s">
        <v>1528</v>
      </c>
      <c r="H1027" t="s">
        <v>1530</v>
      </c>
      <c r="I1027" t="s">
        <v>2550</v>
      </c>
      <c r="J1027">
        <v>33.299999999999997</v>
      </c>
      <c r="K1027">
        <v>35.06</v>
      </c>
      <c r="L1027">
        <v>35.799999999999997</v>
      </c>
      <c r="M1027">
        <v>49.1</v>
      </c>
      <c r="N1027">
        <v>52.7</v>
      </c>
      <c r="O1027">
        <v>63.5</v>
      </c>
      <c r="P1027">
        <v>70.88</v>
      </c>
      <c r="Q1027">
        <v>71.599999999999994</v>
      </c>
      <c r="R1027">
        <v>61.9</v>
      </c>
      <c r="S1027">
        <v>46.94</v>
      </c>
      <c r="T1027">
        <v>38.1</v>
      </c>
      <c r="U1027">
        <v>32</v>
      </c>
      <c r="W1027" s="24">
        <v>1030</v>
      </c>
    </row>
    <row r="1028" spans="5:23" x14ac:dyDescent="0.3">
      <c r="E1028" t="s">
        <v>32</v>
      </c>
      <c r="F1028" t="s">
        <v>1522</v>
      </c>
      <c r="G1028" t="s">
        <v>1531</v>
      </c>
      <c r="H1028" t="s">
        <v>1532</v>
      </c>
      <c r="I1028" t="s">
        <v>2551</v>
      </c>
      <c r="J1028">
        <v>38.1</v>
      </c>
      <c r="K1028">
        <v>39.020000000000003</v>
      </c>
      <c r="L1028">
        <v>44.6</v>
      </c>
      <c r="M1028">
        <v>47.84</v>
      </c>
      <c r="N1028">
        <v>51.1</v>
      </c>
      <c r="O1028">
        <v>57.56</v>
      </c>
      <c r="P1028">
        <v>65.66</v>
      </c>
      <c r="Q1028">
        <v>65.66</v>
      </c>
      <c r="R1028">
        <v>61.2</v>
      </c>
      <c r="S1028">
        <v>50.36</v>
      </c>
      <c r="T1028">
        <v>40.1</v>
      </c>
      <c r="U1028">
        <v>37.9</v>
      </c>
      <c r="W1028" s="19">
        <v>1031</v>
      </c>
    </row>
    <row r="1029" spans="5:23" x14ac:dyDescent="0.3">
      <c r="E1029" t="s">
        <v>32</v>
      </c>
      <c r="F1029" t="s">
        <v>1522</v>
      </c>
      <c r="G1029" t="s">
        <v>167</v>
      </c>
      <c r="H1029" t="s">
        <v>1533</v>
      </c>
      <c r="I1029" t="s">
        <v>2552</v>
      </c>
      <c r="J1029">
        <v>29.8</v>
      </c>
      <c r="K1029">
        <v>32.72</v>
      </c>
      <c r="L1029">
        <v>45.7</v>
      </c>
      <c r="M1029">
        <v>52.34</v>
      </c>
      <c r="N1029">
        <v>58.5</v>
      </c>
      <c r="O1029">
        <v>67.64</v>
      </c>
      <c r="P1029">
        <v>78.44</v>
      </c>
      <c r="Q1029">
        <v>77.36</v>
      </c>
      <c r="R1029">
        <v>65.7</v>
      </c>
      <c r="S1029">
        <v>50.72</v>
      </c>
      <c r="T1029">
        <v>40.799999999999997</v>
      </c>
      <c r="U1029">
        <v>27.7</v>
      </c>
      <c r="W1029" s="24">
        <v>1032</v>
      </c>
    </row>
    <row r="1030" spans="5:23" x14ac:dyDescent="0.3">
      <c r="E1030" t="s">
        <v>32</v>
      </c>
      <c r="F1030" t="s">
        <v>1522</v>
      </c>
      <c r="G1030" t="s">
        <v>1531</v>
      </c>
      <c r="H1030" t="s">
        <v>1534</v>
      </c>
      <c r="I1030" t="s">
        <v>2553</v>
      </c>
      <c r="J1030">
        <v>41.9</v>
      </c>
      <c r="K1030">
        <v>42.62</v>
      </c>
      <c r="L1030">
        <v>44.8</v>
      </c>
      <c r="M1030">
        <v>51.08</v>
      </c>
      <c r="N1030">
        <v>50.5</v>
      </c>
      <c r="O1030">
        <v>57.2</v>
      </c>
      <c r="P1030">
        <v>59.72</v>
      </c>
      <c r="Q1030">
        <v>60.08</v>
      </c>
      <c r="R1030">
        <v>57.6</v>
      </c>
      <c r="S1030">
        <v>52.34</v>
      </c>
      <c r="T1030">
        <v>45.1</v>
      </c>
      <c r="U1030">
        <v>43.9</v>
      </c>
      <c r="W1030" s="19">
        <v>1033</v>
      </c>
    </row>
    <row r="1031" spans="5:23" x14ac:dyDescent="0.3">
      <c r="E1031" t="s">
        <v>32</v>
      </c>
      <c r="F1031" t="s">
        <v>1522</v>
      </c>
      <c r="G1031" t="s">
        <v>1535</v>
      </c>
      <c r="H1031" t="s">
        <v>1536</v>
      </c>
      <c r="I1031" t="s">
        <v>2554</v>
      </c>
      <c r="J1031">
        <v>40.6</v>
      </c>
      <c r="K1031">
        <v>43.34</v>
      </c>
      <c r="L1031">
        <v>48.7</v>
      </c>
      <c r="M1031">
        <v>50</v>
      </c>
      <c r="N1031">
        <v>56.3</v>
      </c>
      <c r="O1031">
        <v>59.36</v>
      </c>
      <c r="P1031">
        <v>62.96</v>
      </c>
      <c r="Q1031">
        <v>65.66</v>
      </c>
      <c r="R1031">
        <v>61</v>
      </c>
      <c r="S1031">
        <v>51.98</v>
      </c>
      <c r="T1031">
        <v>44.2</v>
      </c>
      <c r="U1031">
        <v>40.799999999999997</v>
      </c>
      <c r="W1031" s="24">
        <v>1034</v>
      </c>
    </row>
    <row r="1032" spans="5:23" x14ac:dyDescent="0.3">
      <c r="E1032" t="s">
        <v>32</v>
      </c>
      <c r="F1032" t="s">
        <v>1522</v>
      </c>
      <c r="G1032" t="s">
        <v>1123</v>
      </c>
      <c r="H1032" t="s">
        <v>1537</v>
      </c>
      <c r="I1032" t="s">
        <v>2555</v>
      </c>
      <c r="J1032">
        <v>30.2</v>
      </c>
      <c r="K1032">
        <v>35.96</v>
      </c>
      <c r="L1032">
        <v>47.1</v>
      </c>
      <c r="M1032">
        <v>53.42</v>
      </c>
      <c r="N1032">
        <v>59.2</v>
      </c>
      <c r="O1032">
        <v>68.36</v>
      </c>
      <c r="P1032">
        <v>72.680000000000007</v>
      </c>
      <c r="Q1032">
        <v>75.2</v>
      </c>
      <c r="R1032">
        <v>61.5</v>
      </c>
      <c r="S1032">
        <v>48.74</v>
      </c>
      <c r="T1032">
        <v>38.700000000000003</v>
      </c>
      <c r="U1032">
        <v>33.4</v>
      </c>
      <c r="W1032" s="19">
        <v>1035</v>
      </c>
    </row>
    <row r="1033" spans="5:23" x14ac:dyDescent="0.3">
      <c r="E1033" t="s">
        <v>32</v>
      </c>
      <c r="F1033" t="s">
        <v>1522</v>
      </c>
      <c r="G1033" t="s">
        <v>1538</v>
      </c>
      <c r="H1033" t="s">
        <v>1539</v>
      </c>
      <c r="I1033" t="s">
        <v>2556</v>
      </c>
      <c r="J1033">
        <v>40.299999999999997</v>
      </c>
      <c r="K1033">
        <v>40.64</v>
      </c>
      <c r="L1033">
        <v>43</v>
      </c>
      <c r="M1033">
        <v>48.2</v>
      </c>
      <c r="N1033">
        <v>53.8</v>
      </c>
      <c r="O1033">
        <v>59</v>
      </c>
      <c r="P1033">
        <v>64.400000000000006</v>
      </c>
      <c r="Q1033">
        <v>63.86</v>
      </c>
      <c r="R1033">
        <v>58.8</v>
      </c>
      <c r="S1033">
        <v>50.72</v>
      </c>
      <c r="T1033">
        <v>44.4</v>
      </c>
      <c r="U1033">
        <v>38.799999999999997</v>
      </c>
      <c r="W1033" s="24">
        <v>1036</v>
      </c>
    </row>
    <row r="1034" spans="5:23" x14ac:dyDescent="0.3">
      <c r="E1034" t="s">
        <v>32</v>
      </c>
      <c r="F1034" t="s">
        <v>1522</v>
      </c>
      <c r="G1034" t="s">
        <v>1157</v>
      </c>
      <c r="H1034" t="s">
        <v>1540</v>
      </c>
      <c r="I1034" t="s">
        <v>1540</v>
      </c>
      <c r="J1034">
        <v>35.4</v>
      </c>
      <c r="K1034">
        <v>37.58</v>
      </c>
      <c r="L1034">
        <v>46.2</v>
      </c>
      <c r="M1034">
        <v>55.4</v>
      </c>
      <c r="N1034">
        <v>62.4</v>
      </c>
      <c r="O1034">
        <v>69.62</v>
      </c>
      <c r="P1034">
        <v>76.459999999999994</v>
      </c>
      <c r="Q1034">
        <v>71.959999999999994</v>
      </c>
      <c r="R1034">
        <v>60.8</v>
      </c>
      <c r="S1034">
        <v>49.82</v>
      </c>
      <c r="T1034">
        <v>42.4</v>
      </c>
      <c r="U1034">
        <v>36.9</v>
      </c>
      <c r="W1034" s="19">
        <v>1037</v>
      </c>
    </row>
    <row r="1035" spans="5:23" x14ac:dyDescent="0.3">
      <c r="E1035" t="s">
        <v>32</v>
      </c>
      <c r="F1035" t="s">
        <v>1522</v>
      </c>
      <c r="G1035" t="s">
        <v>1541</v>
      </c>
      <c r="H1035" t="s">
        <v>1542</v>
      </c>
      <c r="I1035" t="s">
        <v>2557</v>
      </c>
      <c r="J1035">
        <v>30.4</v>
      </c>
      <c r="K1035">
        <v>33.799999999999997</v>
      </c>
      <c r="L1035">
        <v>39.200000000000003</v>
      </c>
      <c r="M1035">
        <v>47.3</v>
      </c>
      <c r="N1035">
        <v>52.3</v>
      </c>
      <c r="O1035">
        <v>59</v>
      </c>
      <c r="P1035">
        <v>68.540000000000006</v>
      </c>
      <c r="Q1035">
        <v>68.36</v>
      </c>
      <c r="R1035">
        <v>60.1</v>
      </c>
      <c r="S1035">
        <v>48.02</v>
      </c>
      <c r="T1035">
        <v>34</v>
      </c>
      <c r="U1035">
        <v>35.200000000000003</v>
      </c>
      <c r="W1035" s="24">
        <v>1038</v>
      </c>
    </row>
    <row r="1036" spans="5:23" x14ac:dyDescent="0.3">
      <c r="E1036" t="s">
        <v>32</v>
      </c>
      <c r="F1036" t="s">
        <v>1522</v>
      </c>
      <c r="G1036" t="s">
        <v>1543</v>
      </c>
      <c r="H1036" t="s">
        <v>1544</v>
      </c>
      <c r="I1036" t="s">
        <v>2558</v>
      </c>
      <c r="J1036">
        <v>41.5</v>
      </c>
      <c r="K1036">
        <v>41.54</v>
      </c>
      <c r="L1036">
        <v>43.3</v>
      </c>
      <c r="M1036">
        <v>47.84</v>
      </c>
      <c r="N1036">
        <v>52</v>
      </c>
      <c r="O1036">
        <v>54.86</v>
      </c>
      <c r="P1036">
        <v>59.36</v>
      </c>
      <c r="Q1036">
        <v>59</v>
      </c>
      <c r="R1036">
        <v>56.7</v>
      </c>
      <c r="S1036">
        <v>49.28</v>
      </c>
      <c r="T1036">
        <v>45</v>
      </c>
      <c r="U1036">
        <v>41</v>
      </c>
      <c r="W1036" s="19">
        <v>1039</v>
      </c>
    </row>
    <row r="1037" spans="5:23" x14ac:dyDescent="0.3">
      <c r="E1037" t="s">
        <v>32</v>
      </c>
      <c r="F1037" t="s">
        <v>1522</v>
      </c>
      <c r="G1037" t="s">
        <v>1545</v>
      </c>
      <c r="H1037" t="s">
        <v>1546</v>
      </c>
      <c r="I1037" t="s">
        <v>2559</v>
      </c>
      <c r="J1037">
        <v>43</v>
      </c>
      <c r="K1037">
        <v>42.98</v>
      </c>
      <c r="L1037">
        <v>47.7</v>
      </c>
      <c r="M1037">
        <v>52.52</v>
      </c>
      <c r="N1037">
        <v>55.6</v>
      </c>
      <c r="O1037">
        <v>62.06</v>
      </c>
      <c r="P1037">
        <v>66.56</v>
      </c>
      <c r="Q1037">
        <v>67.28</v>
      </c>
      <c r="R1037">
        <v>59.4</v>
      </c>
      <c r="S1037">
        <v>52.52</v>
      </c>
      <c r="T1037">
        <v>45.5</v>
      </c>
      <c r="U1037">
        <v>43.7</v>
      </c>
      <c r="W1037" s="24">
        <v>1040</v>
      </c>
    </row>
    <row r="1038" spans="5:23" x14ac:dyDescent="0.3">
      <c r="E1038" t="s">
        <v>32</v>
      </c>
      <c r="F1038" t="s">
        <v>1522</v>
      </c>
      <c r="G1038" t="s">
        <v>1545</v>
      </c>
      <c r="H1038" t="s">
        <v>1547</v>
      </c>
      <c r="I1038" t="s">
        <v>2560</v>
      </c>
      <c r="J1038">
        <v>41.7</v>
      </c>
      <c r="K1038">
        <v>43.88</v>
      </c>
      <c r="L1038">
        <v>48.6</v>
      </c>
      <c r="M1038">
        <v>51.8</v>
      </c>
      <c r="N1038">
        <v>55.9</v>
      </c>
      <c r="O1038">
        <v>60.44</v>
      </c>
      <c r="P1038">
        <v>66.2</v>
      </c>
      <c r="Q1038">
        <v>65.84</v>
      </c>
      <c r="R1038">
        <v>60.8</v>
      </c>
      <c r="S1038">
        <v>53.06</v>
      </c>
      <c r="T1038">
        <v>47.8</v>
      </c>
      <c r="U1038">
        <v>43.2</v>
      </c>
      <c r="W1038" s="19">
        <v>1041</v>
      </c>
    </row>
    <row r="1039" spans="5:23" x14ac:dyDescent="0.3">
      <c r="E1039" t="s">
        <v>32</v>
      </c>
      <c r="F1039" t="s">
        <v>1522</v>
      </c>
      <c r="G1039" t="s">
        <v>1545</v>
      </c>
      <c r="H1039" t="s">
        <v>1547</v>
      </c>
      <c r="I1039" t="s">
        <v>2561</v>
      </c>
      <c r="J1039">
        <v>40.1</v>
      </c>
      <c r="K1039">
        <v>42.44</v>
      </c>
      <c r="L1039">
        <v>46.9</v>
      </c>
      <c r="M1039">
        <v>51.62</v>
      </c>
      <c r="N1039">
        <v>55.4</v>
      </c>
      <c r="O1039">
        <v>60.08</v>
      </c>
      <c r="P1039">
        <v>63.86</v>
      </c>
      <c r="Q1039">
        <v>65.84</v>
      </c>
      <c r="R1039">
        <v>59.2</v>
      </c>
      <c r="S1039">
        <v>52.52</v>
      </c>
      <c r="T1039">
        <v>46.6</v>
      </c>
      <c r="U1039">
        <v>41.7</v>
      </c>
      <c r="W1039" s="24">
        <v>1042</v>
      </c>
    </row>
    <row r="1040" spans="5:23" x14ac:dyDescent="0.3">
      <c r="E1040" t="s">
        <v>32</v>
      </c>
      <c r="F1040" t="s">
        <v>1522</v>
      </c>
      <c r="G1040" t="s">
        <v>1548</v>
      </c>
      <c r="H1040" t="s">
        <v>1549</v>
      </c>
      <c r="I1040" t="s">
        <v>2562</v>
      </c>
      <c r="J1040">
        <v>45</v>
      </c>
      <c r="K1040">
        <v>42.26</v>
      </c>
      <c r="L1040">
        <v>43.7</v>
      </c>
      <c r="M1040">
        <v>49.28</v>
      </c>
      <c r="N1040">
        <v>50</v>
      </c>
      <c r="O1040">
        <v>58.28</v>
      </c>
      <c r="P1040">
        <v>61.16</v>
      </c>
      <c r="Q1040">
        <v>63.5</v>
      </c>
      <c r="R1040">
        <v>58.6</v>
      </c>
      <c r="S1040">
        <v>51.26</v>
      </c>
      <c r="T1040">
        <v>44.1</v>
      </c>
      <c r="U1040">
        <v>42.4</v>
      </c>
      <c r="W1040" s="19">
        <v>1043</v>
      </c>
    </row>
    <row r="1041" spans="5:23" x14ac:dyDescent="0.3">
      <c r="E1041" t="s">
        <v>32</v>
      </c>
      <c r="F1041" t="s">
        <v>1522</v>
      </c>
      <c r="G1041" t="s">
        <v>1528</v>
      </c>
      <c r="H1041" t="s">
        <v>1530</v>
      </c>
      <c r="I1041" t="s">
        <v>2563</v>
      </c>
      <c r="J1041">
        <v>26.8</v>
      </c>
      <c r="K1041">
        <v>31.82</v>
      </c>
      <c r="L1041">
        <v>39.6</v>
      </c>
      <c r="M1041">
        <v>48.38</v>
      </c>
      <c r="N1041">
        <v>54.7</v>
      </c>
      <c r="O1041">
        <v>61.34</v>
      </c>
      <c r="P1041">
        <v>68.72</v>
      </c>
      <c r="Q1041">
        <v>66.739999999999995</v>
      </c>
      <c r="R1041">
        <v>61.9</v>
      </c>
      <c r="S1041">
        <v>46.4</v>
      </c>
      <c r="T1041">
        <v>35.1</v>
      </c>
      <c r="U1041">
        <v>29.7</v>
      </c>
      <c r="W1041" s="24">
        <v>1044</v>
      </c>
    </row>
    <row r="1042" spans="5:23" x14ac:dyDescent="0.3">
      <c r="E1042" t="s">
        <v>32</v>
      </c>
      <c r="F1042" t="s">
        <v>1522</v>
      </c>
      <c r="G1042" t="s">
        <v>1545</v>
      </c>
      <c r="H1042" t="s">
        <v>1251</v>
      </c>
      <c r="I1042" t="s">
        <v>2564</v>
      </c>
      <c r="J1042">
        <v>29.8</v>
      </c>
      <c r="K1042">
        <v>26.24</v>
      </c>
      <c r="L1042">
        <v>30</v>
      </c>
      <c r="M1042">
        <v>35.78</v>
      </c>
      <c r="N1042">
        <v>44.8</v>
      </c>
      <c r="O1042">
        <v>52.16</v>
      </c>
      <c r="P1042">
        <v>58.46</v>
      </c>
      <c r="Q1042">
        <v>60.98</v>
      </c>
      <c r="R1042">
        <v>46.8</v>
      </c>
      <c r="S1042">
        <v>41</v>
      </c>
      <c r="T1042">
        <v>31.8</v>
      </c>
      <c r="U1042">
        <v>26.8</v>
      </c>
      <c r="W1042" s="19">
        <v>1045</v>
      </c>
    </row>
    <row r="1043" spans="5:23" x14ac:dyDescent="0.3">
      <c r="E1043" t="s">
        <v>32</v>
      </c>
      <c r="F1043" t="s">
        <v>1522</v>
      </c>
      <c r="G1043" t="s">
        <v>1550</v>
      </c>
      <c r="H1043" t="s">
        <v>1551</v>
      </c>
      <c r="I1043" t="s">
        <v>2565</v>
      </c>
      <c r="J1043">
        <v>38.299999999999997</v>
      </c>
      <c r="K1043">
        <v>39.56</v>
      </c>
      <c r="L1043">
        <v>41.4</v>
      </c>
      <c r="M1043">
        <v>47.48</v>
      </c>
      <c r="N1043">
        <v>51.8</v>
      </c>
      <c r="O1043">
        <v>59</v>
      </c>
      <c r="P1043">
        <v>66.02</v>
      </c>
      <c r="Q1043">
        <v>66.56</v>
      </c>
      <c r="R1043">
        <v>59</v>
      </c>
      <c r="S1043">
        <v>49.64</v>
      </c>
      <c r="T1043">
        <v>39.700000000000003</v>
      </c>
      <c r="U1043">
        <v>38.700000000000003</v>
      </c>
      <c r="W1043" s="24">
        <v>1046</v>
      </c>
    </row>
    <row r="1044" spans="5:23" x14ac:dyDescent="0.3">
      <c r="E1044" t="s">
        <v>32</v>
      </c>
      <c r="F1044" t="s">
        <v>1522</v>
      </c>
      <c r="G1044" t="s">
        <v>1550</v>
      </c>
      <c r="H1044" t="s">
        <v>1551</v>
      </c>
      <c r="I1044" t="s">
        <v>2566</v>
      </c>
      <c r="J1044">
        <v>42.1</v>
      </c>
      <c r="K1044">
        <v>43.16</v>
      </c>
      <c r="L1044">
        <v>44.2</v>
      </c>
      <c r="M1044">
        <v>51.08</v>
      </c>
      <c r="N1044">
        <v>53.1</v>
      </c>
      <c r="O1044">
        <v>62.78</v>
      </c>
      <c r="P1044">
        <v>64.22</v>
      </c>
      <c r="Q1044">
        <v>63.14</v>
      </c>
      <c r="R1044">
        <v>57.9</v>
      </c>
      <c r="S1044">
        <v>52.16</v>
      </c>
      <c r="T1044">
        <v>46.4</v>
      </c>
      <c r="U1044">
        <v>42.3</v>
      </c>
      <c r="W1044" s="19">
        <v>1047</v>
      </c>
    </row>
    <row r="1045" spans="5:23" x14ac:dyDescent="0.3">
      <c r="E1045" t="s">
        <v>32</v>
      </c>
      <c r="F1045" t="s">
        <v>1522</v>
      </c>
      <c r="G1045" t="s">
        <v>1552</v>
      </c>
      <c r="H1045" t="s">
        <v>1553</v>
      </c>
      <c r="I1045" t="s">
        <v>2567</v>
      </c>
      <c r="J1045">
        <v>36.9</v>
      </c>
      <c r="K1045">
        <v>40.64</v>
      </c>
      <c r="L1045">
        <v>47.5</v>
      </c>
      <c r="M1045">
        <v>54.86</v>
      </c>
      <c r="N1045">
        <v>59.9</v>
      </c>
      <c r="O1045">
        <v>68.180000000000007</v>
      </c>
      <c r="P1045">
        <v>76.28</v>
      </c>
      <c r="Q1045">
        <v>74.3</v>
      </c>
      <c r="R1045">
        <v>65.099999999999994</v>
      </c>
      <c r="S1045">
        <v>53.42</v>
      </c>
      <c r="T1045">
        <v>41.9</v>
      </c>
      <c r="U1045">
        <v>39.200000000000003</v>
      </c>
      <c r="W1045" s="24">
        <v>1048</v>
      </c>
    </row>
    <row r="1046" spans="5:23" x14ac:dyDescent="0.3">
      <c r="E1046" t="s">
        <v>32</v>
      </c>
      <c r="F1046" t="s">
        <v>1522</v>
      </c>
      <c r="G1046" t="s">
        <v>1554</v>
      </c>
      <c r="H1046" t="s">
        <v>1555</v>
      </c>
      <c r="I1046" t="s">
        <v>2568</v>
      </c>
      <c r="J1046">
        <v>35.6</v>
      </c>
      <c r="K1046">
        <v>39.56</v>
      </c>
      <c r="L1046">
        <v>48.4</v>
      </c>
      <c r="M1046">
        <v>50.9</v>
      </c>
      <c r="N1046">
        <v>56.7</v>
      </c>
      <c r="O1046">
        <v>67.64</v>
      </c>
      <c r="P1046">
        <v>77.180000000000007</v>
      </c>
      <c r="Q1046">
        <v>75.38</v>
      </c>
      <c r="R1046">
        <v>63.3</v>
      </c>
      <c r="S1046">
        <v>52.16</v>
      </c>
      <c r="T1046">
        <v>42.3</v>
      </c>
      <c r="U1046">
        <v>35.799999999999997</v>
      </c>
      <c r="W1046" s="19">
        <v>1049</v>
      </c>
    </row>
    <row r="1047" spans="5:23" x14ac:dyDescent="0.3">
      <c r="E1047" t="s">
        <v>32</v>
      </c>
      <c r="F1047" t="s">
        <v>1522</v>
      </c>
      <c r="G1047" t="s">
        <v>833</v>
      </c>
      <c r="H1047" t="s">
        <v>1556</v>
      </c>
      <c r="I1047" t="s">
        <v>2569</v>
      </c>
      <c r="J1047">
        <v>29.1</v>
      </c>
      <c r="K1047">
        <v>33.26</v>
      </c>
      <c r="L1047">
        <v>42.1</v>
      </c>
      <c r="M1047">
        <v>52.34</v>
      </c>
      <c r="N1047">
        <v>60.8</v>
      </c>
      <c r="O1047">
        <v>68</v>
      </c>
      <c r="P1047">
        <v>72.86</v>
      </c>
      <c r="Q1047">
        <v>74.3</v>
      </c>
      <c r="R1047">
        <v>66</v>
      </c>
      <c r="S1047">
        <v>49.64</v>
      </c>
      <c r="T1047">
        <v>39.4</v>
      </c>
      <c r="U1047">
        <v>28.4</v>
      </c>
      <c r="W1047" s="24">
        <v>1050</v>
      </c>
    </row>
    <row r="1048" spans="5:23" x14ac:dyDescent="0.3">
      <c r="E1048" t="s">
        <v>32</v>
      </c>
      <c r="F1048" t="s">
        <v>1522</v>
      </c>
      <c r="G1048" t="s">
        <v>1557</v>
      </c>
      <c r="H1048" t="s">
        <v>1558</v>
      </c>
      <c r="I1048" t="s">
        <v>2570</v>
      </c>
      <c r="J1048">
        <v>42.1</v>
      </c>
      <c r="K1048">
        <v>40.82</v>
      </c>
      <c r="L1048">
        <v>44.1</v>
      </c>
      <c r="M1048">
        <v>49.64</v>
      </c>
      <c r="N1048">
        <v>51.4</v>
      </c>
      <c r="O1048">
        <v>56.48</v>
      </c>
      <c r="P1048">
        <v>58.46</v>
      </c>
      <c r="Q1048">
        <v>58.64</v>
      </c>
      <c r="R1048">
        <v>55.9</v>
      </c>
      <c r="S1048">
        <v>48.92</v>
      </c>
      <c r="T1048">
        <v>47.3</v>
      </c>
      <c r="U1048">
        <v>41.7</v>
      </c>
      <c r="W1048" s="19">
        <v>1051</v>
      </c>
    </row>
    <row r="1049" spans="5:23" x14ac:dyDescent="0.3">
      <c r="E1049" t="s">
        <v>32</v>
      </c>
      <c r="F1049" t="s">
        <v>1522</v>
      </c>
      <c r="G1049" t="s">
        <v>1543</v>
      </c>
      <c r="H1049" t="s">
        <v>1559</v>
      </c>
      <c r="I1049" t="s">
        <v>2571</v>
      </c>
      <c r="J1049">
        <v>39.6</v>
      </c>
      <c r="K1049">
        <v>39.56</v>
      </c>
      <c r="L1049">
        <v>42.6</v>
      </c>
      <c r="M1049">
        <v>48.2</v>
      </c>
      <c r="N1049">
        <v>50</v>
      </c>
      <c r="O1049">
        <v>55.94</v>
      </c>
      <c r="P1049">
        <v>59</v>
      </c>
      <c r="Q1049">
        <v>60.26</v>
      </c>
      <c r="R1049">
        <v>56.1</v>
      </c>
      <c r="S1049">
        <v>48.74</v>
      </c>
      <c r="T1049">
        <v>44.1</v>
      </c>
      <c r="U1049">
        <v>39.4</v>
      </c>
      <c r="W1049" s="24">
        <v>1052</v>
      </c>
    </row>
    <row r="1050" spans="5:23" x14ac:dyDescent="0.3">
      <c r="E1050" t="s">
        <v>32</v>
      </c>
      <c r="F1050" t="s">
        <v>1522</v>
      </c>
      <c r="G1050" t="s">
        <v>1560</v>
      </c>
      <c r="H1050" t="s">
        <v>1561</v>
      </c>
      <c r="I1050" t="s">
        <v>2572</v>
      </c>
      <c r="J1050">
        <v>29.5</v>
      </c>
      <c r="K1050">
        <v>36.5</v>
      </c>
      <c r="L1050">
        <v>42.6</v>
      </c>
      <c r="M1050">
        <v>52.88</v>
      </c>
      <c r="N1050">
        <v>57.6</v>
      </c>
      <c r="O1050">
        <v>66.56</v>
      </c>
      <c r="P1050">
        <v>72.14</v>
      </c>
      <c r="Q1050">
        <v>67.459999999999994</v>
      </c>
      <c r="R1050">
        <v>60.3</v>
      </c>
      <c r="S1050">
        <v>48.38</v>
      </c>
      <c r="T1050">
        <v>36.5</v>
      </c>
      <c r="U1050">
        <v>28.4</v>
      </c>
      <c r="W1050" s="19">
        <v>1053</v>
      </c>
    </row>
    <row r="1051" spans="5:23" x14ac:dyDescent="0.3">
      <c r="E1051" t="s">
        <v>32</v>
      </c>
      <c r="F1051" t="s">
        <v>1562</v>
      </c>
      <c r="G1051" t="s">
        <v>1563</v>
      </c>
      <c r="H1051" t="s">
        <v>1564</v>
      </c>
      <c r="I1051" t="s">
        <v>2573</v>
      </c>
      <c r="J1051">
        <v>22.8</v>
      </c>
      <c r="K1051">
        <v>32.18</v>
      </c>
      <c r="L1051">
        <v>32.4</v>
      </c>
      <c r="M1051">
        <v>44.24</v>
      </c>
      <c r="N1051">
        <v>53.2</v>
      </c>
      <c r="O1051">
        <v>68.900000000000006</v>
      </c>
      <c r="P1051">
        <v>70.52</v>
      </c>
      <c r="Q1051">
        <v>66.56</v>
      </c>
      <c r="R1051">
        <v>58.6</v>
      </c>
      <c r="S1051">
        <v>49.46</v>
      </c>
      <c r="T1051">
        <v>36.299999999999997</v>
      </c>
      <c r="U1051">
        <v>31.3</v>
      </c>
      <c r="W1051" s="24">
        <v>1054</v>
      </c>
    </row>
    <row r="1052" spans="5:23" x14ac:dyDescent="0.3">
      <c r="E1052" t="s">
        <v>32</v>
      </c>
      <c r="F1052" t="s">
        <v>1562</v>
      </c>
      <c r="G1052" t="s">
        <v>1565</v>
      </c>
      <c r="H1052" t="s">
        <v>1566</v>
      </c>
      <c r="I1052" t="s">
        <v>2574</v>
      </c>
      <c r="J1052">
        <v>10.4</v>
      </c>
      <c r="K1052">
        <v>14.72</v>
      </c>
      <c r="L1052">
        <v>32.200000000000003</v>
      </c>
      <c r="M1052">
        <v>47.3</v>
      </c>
      <c r="N1052">
        <v>57.9</v>
      </c>
      <c r="O1052">
        <v>67.28</v>
      </c>
      <c r="P1052">
        <v>71.959999999999994</v>
      </c>
      <c r="Q1052">
        <v>69.260000000000005</v>
      </c>
      <c r="R1052">
        <v>60.1</v>
      </c>
      <c r="S1052">
        <v>45.5</v>
      </c>
      <c r="T1052">
        <v>32.9</v>
      </c>
      <c r="U1052">
        <v>14.2</v>
      </c>
      <c r="W1052" s="19">
        <v>1055</v>
      </c>
    </row>
    <row r="1053" spans="5:23" x14ac:dyDescent="0.3">
      <c r="E1053" t="s">
        <v>32</v>
      </c>
      <c r="F1053" t="s">
        <v>1562</v>
      </c>
      <c r="G1053" t="s">
        <v>616</v>
      </c>
      <c r="H1053" t="s">
        <v>1567</v>
      </c>
      <c r="I1053" t="s">
        <v>2575</v>
      </c>
      <c r="J1053">
        <v>13.6</v>
      </c>
      <c r="K1053">
        <v>20.84</v>
      </c>
      <c r="L1053">
        <v>32.200000000000003</v>
      </c>
      <c r="M1053">
        <v>44.42</v>
      </c>
      <c r="N1053">
        <v>58.3</v>
      </c>
      <c r="O1053">
        <v>68.180000000000007</v>
      </c>
      <c r="P1053">
        <v>71.06</v>
      </c>
      <c r="Q1053">
        <v>67.819999999999993</v>
      </c>
      <c r="R1053">
        <v>60.8</v>
      </c>
      <c r="S1053">
        <v>47.12</v>
      </c>
      <c r="T1053">
        <v>34</v>
      </c>
      <c r="U1053">
        <v>23.4</v>
      </c>
      <c r="W1053" s="24">
        <v>1056</v>
      </c>
    </row>
    <row r="1054" spans="5:23" x14ac:dyDescent="0.3">
      <c r="E1054" t="s">
        <v>32</v>
      </c>
      <c r="F1054" t="s">
        <v>1562</v>
      </c>
      <c r="G1054" t="s">
        <v>1568</v>
      </c>
      <c r="H1054" t="s">
        <v>1569</v>
      </c>
      <c r="I1054" t="s">
        <v>2576</v>
      </c>
      <c r="J1054">
        <v>30.9</v>
      </c>
      <c r="K1054">
        <v>32</v>
      </c>
      <c r="L1054">
        <v>34.200000000000003</v>
      </c>
      <c r="M1054">
        <v>41.36</v>
      </c>
      <c r="N1054">
        <v>56.8</v>
      </c>
      <c r="O1054">
        <v>64.94</v>
      </c>
      <c r="P1054">
        <v>67.819999999999993</v>
      </c>
      <c r="Q1054">
        <v>63.14</v>
      </c>
      <c r="R1054">
        <v>60.6</v>
      </c>
      <c r="S1054">
        <v>48.56</v>
      </c>
      <c r="T1054">
        <v>36.1</v>
      </c>
      <c r="U1054">
        <v>34</v>
      </c>
      <c r="W1054" s="19">
        <v>1057</v>
      </c>
    </row>
    <row r="1055" spans="5:23" x14ac:dyDescent="0.3">
      <c r="E1055" t="s">
        <v>32</v>
      </c>
      <c r="F1055" t="s">
        <v>1562</v>
      </c>
      <c r="G1055" t="s">
        <v>1570</v>
      </c>
      <c r="H1055" t="s">
        <v>1571</v>
      </c>
      <c r="I1055" t="s">
        <v>2577</v>
      </c>
      <c r="J1055">
        <v>12.6</v>
      </c>
      <c r="K1055">
        <v>22.1</v>
      </c>
      <c r="L1055">
        <v>35.6</v>
      </c>
      <c r="M1055">
        <v>48.92</v>
      </c>
      <c r="N1055">
        <v>58.8</v>
      </c>
      <c r="O1055">
        <v>67.459999999999994</v>
      </c>
      <c r="P1055">
        <v>74.66</v>
      </c>
      <c r="Q1055">
        <v>70.88</v>
      </c>
      <c r="R1055">
        <v>63</v>
      </c>
      <c r="S1055">
        <v>48.2</v>
      </c>
      <c r="T1055">
        <v>36.299999999999997</v>
      </c>
      <c r="U1055">
        <v>20.7</v>
      </c>
      <c r="W1055" s="24">
        <v>1058</v>
      </c>
    </row>
    <row r="1056" spans="5:23" x14ac:dyDescent="0.3">
      <c r="E1056" t="s">
        <v>32</v>
      </c>
      <c r="F1056" t="s">
        <v>1562</v>
      </c>
      <c r="G1056" t="s">
        <v>980</v>
      </c>
      <c r="H1056" t="s">
        <v>1572</v>
      </c>
      <c r="I1056" t="s">
        <v>2578</v>
      </c>
      <c r="J1056">
        <v>18.3</v>
      </c>
      <c r="K1056">
        <v>26.42</v>
      </c>
      <c r="L1056">
        <v>37.6</v>
      </c>
      <c r="M1056">
        <v>48.92</v>
      </c>
      <c r="N1056">
        <v>58.8</v>
      </c>
      <c r="O1056">
        <v>67.819999999999993</v>
      </c>
      <c r="P1056">
        <v>72.680000000000007</v>
      </c>
      <c r="Q1056">
        <v>64.22</v>
      </c>
      <c r="R1056">
        <v>61.2</v>
      </c>
      <c r="S1056">
        <v>50.36</v>
      </c>
      <c r="T1056">
        <v>45.5</v>
      </c>
      <c r="U1056">
        <v>28.8</v>
      </c>
      <c r="W1056" s="19">
        <v>1059</v>
      </c>
    </row>
    <row r="1057" spans="5:23" x14ac:dyDescent="0.3">
      <c r="E1057" t="s">
        <v>32</v>
      </c>
      <c r="F1057" t="s">
        <v>1562</v>
      </c>
      <c r="G1057" t="s">
        <v>1573</v>
      </c>
      <c r="H1057" t="s">
        <v>1574</v>
      </c>
      <c r="I1057" t="s">
        <v>2579</v>
      </c>
      <c r="J1057">
        <v>14.7</v>
      </c>
      <c r="K1057">
        <v>19.579999999999998</v>
      </c>
      <c r="L1057">
        <v>37.9</v>
      </c>
      <c r="M1057">
        <v>45.5</v>
      </c>
      <c r="N1057">
        <v>61.2</v>
      </c>
      <c r="O1057">
        <v>66.739999999999995</v>
      </c>
      <c r="P1057">
        <v>73.400000000000006</v>
      </c>
      <c r="Q1057">
        <v>69.98</v>
      </c>
      <c r="R1057">
        <v>59</v>
      </c>
      <c r="S1057">
        <v>46.76</v>
      </c>
      <c r="T1057">
        <v>34.5</v>
      </c>
      <c r="U1057">
        <v>19.8</v>
      </c>
      <c r="W1057" s="24">
        <v>1060</v>
      </c>
    </row>
    <row r="1058" spans="5:23" x14ac:dyDescent="0.3">
      <c r="E1058" t="s">
        <v>32</v>
      </c>
      <c r="F1058" t="s">
        <v>1562</v>
      </c>
      <c r="G1058" t="s">
        <v>1575</v>
      </c>
      <c r="H1058" t="s">
        <v>1576</v>
      </c>
      <c r="I1058" t="s">
        <v>2580</v>
      </c>
      <c r="J1058">
        <v>16.899999999999999</v>
      </c>
      <c r="K1058">
        <v>25.88</v>
      </c>
      <c r="L1058">
        <v>32.5</v>
      </c>
      <c r="M1058">
        <v>47.66</v>
      </c>
      <c r="N1058">
        <v>53.2</v>
      </c>
      <c r="O1058">
        <v>61.7</v>
      </c>
      <c r="P1058">
        <v>69.08</v>
      </c>
      <c r="Q1058">
        <v>67.28</v>
      </c>
      <c r="R1058">
        <v>59.5</v>
      </c>
      <c r="S1058">
        <v>48.92</v>
      </c>
      <c r="T1058">
        <v>43.9</v>
      </c>
      <c r="U1058">
        <v>28.2</v>
      </c>
      <c r="W1058" s="19">
        <v>1061</v>
      </c>
    </row>
    <row r="1059" spans="5:23" x14ac:dyDescent="0.3">
      <c r="E1059" t="s">
        <v>32</v>
      </c>
      <c r="F1059" t="s">
        <v>1562</v>
      </c>
      <c r="G1059" t="s">
        <v>1577</v>
      </c>
      <c r="H1059" t="s">
        <v>1578</v>
      </c>
      <c r="I1059" t="s">
        <v>2581</v>
      </c>
      <c r="J1059">
        <v>20.100000000000001</v>
      </c>
      <c r="K1059">
        <v>24.8</v>
      </c>
      <c r="L1059">
        <v>35.200000000000003</v>
      </c>
      <c r="M1059">
        <v>46.76</v>
      </c>
      <c r="N1059">
        <v>54.9</v>
      </c>
      <c r="O1059">
        <v>66.2</v>
      </c>
      <c r="P1059">
        <v>67.28</v>
      </c>
      <c r="Q1059">
        <v>69.8</v>
      </c>
      <c r="R1059">
        <v>63.5</v>
      </c>
      <c r="S1059">
        <v>46.94</v>
      </c>
      <c r="T1059">
        <v>37.799999999999997</v>
      </c>
      <c r="U1059">
        <v>17.600000000000001</v>
      </c>
      <c r="W1059" s="24">
        <v>1062</v>
      </c>
    </row>
    <row r="1060" spans="5:23" x14ac:dyDescent="0.3">
      <c r="E1060" t="s">
        <v>32</v>
      </c>
      <c r="F1060" t="s">
        <v>1562</v>
      </c>
      <c r="G1060" t="s">
        <v>1579</v>
      </c>
      <c r="H1060" t="s">
        <v>1580</v>
      </c>
      <c r="I1060" t="s">
        <v>2582</v>
      </c>
      <c r="J1060">
        <v>18.5</v>
      </c>
      <c r="K1060">
        <v>21.74</v>
      </c>
      <c r="L1060">
        <v>34.9</v>
      </c>
      <c r="M1060">
        <v>45.32</v>
      </c>
      <c r="N1060">
        <v>55.2</v>
      </c>
      <c r="O1060">
        <v>65.3</v>
      </c>
      <c r="P1060">
        <v>71.06</v>
      </c>
      <c r="Q1060">
        <v>70.16</v>
      </c>
      <c r="R1060">
        <v>63.1</v>
      </c>
      <c r="S1060">
        <v>50</v>
      </c>
      <c r="T1060">
        <v>37.799999999999997</v>
      </c>
      <c r="U1060">
        <v>24.3</v>
      </c>
      <c r="W1060" s="19">
        <v>1063</v>
      </c>
    </row>
    <row r="1061" spans="5:23" x14ac:dyDescent="0.3">
      <c r="E1061" t="s">
        <v>32</v>
      </c>
      <c r="F1061" t="s">
        <v>1562</v>
      </c>
      <c r="G1061" t="s">
        <v>1183</v>
      </c>
      <c r="H1061" t="s">
        <v>1581</v>
      </c>
      <c r="I1061" t="s">
        <v>2583</v>
      </c>
      <c r="J1061">
        <v>12.4</v>
      </c>
      <c r="K1061">
        <v>18.86</v>
      </c>
      <c r="L1061">
        <v>25.5</v>
      </c>
      <c r="M1061">
        <v>46.04</v>
      </c>
      <c r="N1061">
        <v>56.7</v>
      </c>
      <c r="O1061">
        <v>65.3</v>
      </c>
      <c r="P1061">
        <v>68.900000000000006</v>
      </c>
      <c r="Q1061">
        <v>66.38</v>
      </c>
      <c r="R1061">
        <v>57.2</v>
      </c>
      <c r="S1061">
        <v>48.2</v>
      </c>
      <c r="T1061">
        <v>32.700000000000003</v>
      </c>
      <c r="U1061">
        <v>11.3</v>
      </c>
      <c r="W1061" s="24">
        <v>1064</v>
      </c>
    </row>
    <row r="1062" spans="5:23" x14ac:dyDescent="0.3">
      <c r="E1062" t="s">
        <v>32</v>
      </c>
      <c r="F1062" t="s">
        <v>1562</v>
      </c>
      <c r="G1062" t="s">
        <v>1582</v>
      </c>
      <c r="H1062" t="s">
        <v>1583</v>
      </c>
      <c r="I1062" t="s">
        <v>2584</v>
      </c>
      <c r="J1062">
        <v>8.6</v>
      </c>
      <c r="K1062">
        <v>23.54</v>
      </c>
      <c r="L1062">
        <v>29.7</v>
      </c>
      <c r="M1062">
        <v>48.92</v>
      </c>
      <c r="N1062">
        <v>52.7</v>
      </c>
      <c r="O1062">
        <v>68.900000000000006</v>
      </c>
      <c r="P1062">
        <v>68</v>
      </c>
      <c r="Q1062">
        <v>66.92</v>
      </c>
      <c r="R1062">
        <v>58.6</v>
      </c>
      <c r="S1062">
        <v>42.8</v>
      </c>
      <c r="T1062">
        <v>31.8</v>
      </c>
      <c r="U1062">
        <v>7.3</v>
      </c>
      <c r="W1062" s="19">
        <v>1065</v>
      </c>
    </row>
    <row r="1063" spans="5:23" x14ac:dyDescent="0.3">
      <c r="E1063" t="s">
        <v>32</v>
      </c>
      <c r="F1063" t="s">
        <v>1562</v>
      </c>
      <c r="G1063" t="s">
        <v>1584</v>
      </c>
      <c r="H1063" t="s">
        <v>1585</v>
      </c>
      <c r="I1063" t="s">
        <v>2585</v>
      </c>
      <c r="J1063">
        <v>13.3</v>
      </c>
      <c r="K1063">
        <v>11.48</v>
      </c>
      <c r="L1063">
        <v>27.5</v>
      </c>
      <c r="M1063">
        <v>45.68</v>
      </c>
      <c r="N1063">
        <v>54.3</v>
      </c>
      <c r="O1063">
        <v>65.66</v>
      </c>
      <c r="P1063">
        <v>66.38</v>
      </c>
      <c r="Q1063">
        <v>68.36</v>
      </c>
      <c r="R1063">
        <v>59.7</v>
      </c>
      <c r="S1063">
        <v>44.06</v>
      </c>
      <c r="T1063">
        <v>35.1</v>
      </c>
      <c r="U1063">
        <v>21.6</v>
      </c>
      <c r="W1063" s="24">
        <v>1066</v>
      </c>
    </row>
    <row r="1064" spans="5:23" x14ac:dyDescent="0.3">
      <c r="E1064" t="s">
        <v>32</v>
      </c>
      <c r="F1064" t="s">
        <v>1562</v>
      </c>
      <c r="G1064" t="s">
        <v>1183</v>
      </c>
      <c r="H1064" t="s">
        <v>1586</v>
      </c>
      <c r="I1064" t="s">
        <v>2586</v>
      </c>
      <c r="J1064">
        <v>15.6</v>
      </c>
      <c r="K1064">
        <v>10.220000000000001</v>
      </c>
      <c r="L1064">
        <v>30.4</v>
      </c>
      <c r="M1064">
        <v>44.6</v>
      </c>
      <c r="N1064">
        <v>56.3</v>
      </c>
      <c r="O1064">
        <v>68</v>
      </c>
      <c r="P1064">
        <v>69.08</v>
      </c>
      <c r="Q1064">
        <v>66.38</v>
      </c>
      <c r="R1064">
        <v>60.3</v>
      </c>
      <c r="S1064">
        <v>44.42</v>
      </c>
      <c r="T1064">
        <v>34</v>
      </c>
      <c r="U1064">
        <v>8.1999999999999993</v>
      </c>
      <c r="W1064" s="19">
        <v>1067</v>
      </c>
    </row>
    <row r="1065" spans="5:23" x14ac:dyDescent="0.3">
      <c r="E1065" t="s">
        <v>32</v>
      </c>
      <c r="F1065" t="s">
        <v>1562</v>
      </c>
      <c r="G1065" t="s">
        <v>1570</v>
      </c>
      <c r="H1065" t="s">
        <v>1587</v>
      </c>
      <c r="I1065" t="s">
        <v>2587</v>
      </c>
      <c r="J1065">
        <v>12.7</v>
      </c>
      <c r="K1065">
        <v>13.1</v>
      </c>
      <c r="L1065">
        <v>28.8</v>
      </c>
      <c r="M1065">
        <v>47.66</v>
      </c>
      <c r="N1065">
        <v>52.2</v>
      </c>
      <c r="O1065">
        <v>67.819999999999993</v>
      </c>
      <c r="P1065">
        <v>69.62</v>
      </c>
      <c r="Q1065">
        <v>67.459999999999994</v>
      </c>
      <c r="R1065">
        <v>61</v>
      </c>
      <c r="S1065">
        <v>47.3</v>
      </c>
      <c r="T1065">
        <v>31.5</v>
      </c>
      <c r="U1065">
        <v>12.6</v>
      </c>
      <c r="W1065" s="24">
        <v>1068</v>
      </c>
    </row>
    <row r="1066" spans="5:23" x14ac:dyDescent="0.3">
      <c r="E1066" t="s">
        <v>32</v>
      </c>
      <c r="F1066" t="s">
        <v>1562</v>
      </c>
      <c r="G1066" t="s">
        <v>1588</v>
      </c>
      <c r="H1066" t="s">
        <v>1589</v>
      </c>
      <c r="I1066" t="s">
        <v>2588</v>
      </c>
      <c r="J1066">
        <v>19.899999999999999</v>
      </c>
      <c r="K1066">
        <v>22.82</v>
      </c>
      <c r="L1066">
        <v>31.3</v>
      </c>
      <c r="M1066">
        <v>45.14</v>
      </c>
      <c r="N1066">
        <v>53.4</v>
      </c>
      <c r="O1066">
        <v>62.24</v>
      </c>
      <c r="P1066">
        <v>70.7</v>
      </c>
      <c r="Q1066">
        <v>66.739999999999995</v>
      </c>
      <c r="R1066">
        <v>63.3</v>
      </c>
      <c r="S1066">
        <v>51.08</v>
      </c>
      <c r="T1066">
        <v>36.1</v>
      </c>
      <c r="U1066">
        <v>29.8</v>
      </c>
      <c r="W1066" s="19">
        <v>1069</v>
      </c>
    </row>
    <row r="1067" spans="5:23" x14ac:dyDescent="0.3">
      <c r="E1067" t="s">
        <v>32</v>
      </c>
      <c r="F1067" t="s">
        <v>1562</v>
      </c>
      <c r="G1067" t="s">
        <v>146</v>
      </c>
      <c r="H1067" t="s">
        <v>1185</v>
      </c>
      <c r="I1067" t="s">
        <v>1185</v>
      </c>
      <c r="J1067">
        <v>21.9</v>
      </c>
      <c r="K1067">
        <v>21.38</v>
      </c>
      <c r="L1067">
        <v>30.7</v>
      </c>
      <c r="M1067">
        <v>48.92</v>
      </c>
      <c r="N1067">
        <v>59.9</v>
      </c>
      <c r="O1067">
        <v>69.44</v>
      </c>
      <c r="P1067">
        <v>70.16</v>
      </c>
      <c r="Q1067">
        <v>70.7</v>
      </c>
      <c r="R1067">
        <v>63.9</v>
      </c>
      <c r="S1067">
        <v>49.28</v>
      </c>
      <c r="T1067">
        <v>38.299999999999997</v>
      </c>
      <c r="U1067">
        <v>33.299999999999997</v>
      </c>
      <c r="W1067" s="24">
        <v>1070</v>
      </c>
    </row>
    <row r="1068" spans="5:23" x14ac:dyDescent="0.3">
      <c r="E1068" t="s">
        <v>32</v>
      </c>
      <c r="F1068" t="s">
        <v>1562</v>
      </c>
      <c r="G1068" t="s">
        <v>1582</v>
      </c>
      <c r="H1068" t="s">
        <v>1590</v>
      </c>
      <c r="I1068" t="s">
        <v>2589</v>
      </c>
      <c r="J1068">
        <v>18.5</v>
      </c>
      <c r="K1068">
        <v>18.14</v>
      </c>
      <c r="L1068">
        <v>23.7</v>
      </c>
      <c r="M1068">
        <v>47.12</v>
      </c>
      <c r="N1068">
        <v>51.1</v>
      </c>
      <c r="O1068">
        <v>70.52</v>
      </c>
      <c r="P1068">
        <v>71.42</v>
      </c>
      <c r="Q1068">
        <v>70.52</v>
      </c>
      <c r="R1068">
        <v>64</v>
      </c>
      <c r="S1068">
        <v>47.12</v>
      </c>
      <c r="T1068">
        <v>36.9</v>
      </c>
      <c r="U1068">
        <v>24.3</v>
      </c>
      <c r="W1068" s="19">
        <v>1071</v>
      </c>
    </row>
    <row r="1069" spans="5:23" x14ac:dyDescent="0.3">
      <c r="E1069" t="s">
        <v>32</v>
      </c>
      <c r="F1069" t="s">
        <v>1562</v>
      </c>
      <c r="G1069" t="s">
        <v>610</v>
      </c>
      <c r="H1069" t="s">
        <v>1591</v>
      </c>
      <c r="I1069" t="s">
        <v>2590</v>
      </c>
      <c r="J1069">
        <v>15.8</v>
      </c>
      <c r="K1069">
        <v>16.52</v>
      </c>
      <c r="L1069">
        <v>39.700000000000003</v>
      </c>
      <c r="M1069">
        <v>47.48</v>
      </c>
      <c r="N1069">
        <v>52.7</v>
      </c>
      <c r="O1069">
        <v>65.3</v>
      </c>
      <c r="P1069">
        <v>67.28</v>
      </c>
      <c r="Q1069">
        <v>69.08</v>
      </c>
      <c r="R1069">
        <v>60.4</v>
      </c>
      <c r="S1069">
        <v>44.6</v>
      </c>
      <c r="T1069">
        <v>39.9</v>
      </c>
      <c r="U1069">
        <v>12.2</v>
      </c>
      <c r="W1069" s="24">
        <v>1072</v>
      </c>
    </row>
    <row r="1070" spans="5:23" x14ac:dyDescent="0.3">
      <c r="E1070" t="s">
        <v>32</v>
      </c>
      <c r="F1070" t="s">
        <v>1592</v>
      </c>
      <c r="G1070" t="s">
        <v>1593</v>
      </c>
      <c r="H1070" t="s">
        <v>1594</v>
      </c>
      <c r="I1070" t="s">
        <v>2591</v>
      </c>
      <c r="J1070">
        <v>33.799999999999997</v>
      </c>
      <c r="K1070">
        <v>35.78</v>
      </c>
      <c r="L1070">
        <v>44.8</v>
      </c>
      <c r="M1070">
        <v>55.22</v>
      </c>
      <c r="N1070">
        <v>57.7</v>
      </c>
      <c r="O1070">
        <v>68.540000000000006</v>
      </c>
      <c r="P1070">
        <v>71.42</v>
      </c>
      <c r="Q1070">
        <v>69.8</v>
      </c>
      <c r="R1070">
        <v>61</v>
      </c>
      <c r="S1070">
        <v>53.24</v>
      </c>
      <c r="T1070">
        <v>45.3</v>
      </c>
      <c r="U1070">
        <v>24.6</v>
      </c>
      <c r="W1070" s="19">
        <v>1073</v>
      </c>
    </row>
    <row r="1071" spans="5:23" x14ac:dyDescent="0.3">
      <c r="E1071" t="s">
        <v>32</v>
      </c>
      <c r="F1071" t="s">
        <v>1592</v>
      </c>
      <c r="G1071" t="s">
        <v>1098</v>
      </c>
      <c r="H1071" t="s">
        <v>1595</v>
      </c>
      <c r="I1071" t="s">
        <v>2592</v>
      </c>
      <c r="J1071">
        <v>31.5</v>
      </c>
      <c r="K1071">
        <v>39.92</v>
      </c>
      <c r="L1071">
        <v>47.3</v>
      </c>
      <c r="M1071">
        <v>50.18</v>
      </c>
      <c r="N1071">
        <v>60.3</v>
      </c>
      <c r="O1071">
        <v>66.92</v>
      </c>
      <c r="P1071">
        <v>71.239999999999995</v>
      </c>
      <c r="Q1071">
        <v>69.08</v>
      </c>
      <c r="R1071">
        <v>62.1</v>
      </c>
      <c r="S1071">
        <v>58.28</v>
      </c>
      <c r="T1071">
        <v>49.3</v>
      </c>
      <c r="U1071">
        <v>39.9</v>
      </c>
      <c r="W1071" s="24">
        <v>1074</v>
      </c>
    </row>
    <row r="1072" spans="5:23" x14ac:dyDescent="0.3">
      <c r="E1072" t="s">
        <v>32</v>
      </c>
      <c r="F1072" t="s">
        <v>1592</v>
      </c>
      <c r="G1072" t="s">
        <v>1596</v>
      </c>
      <c r="H1072" t="s">
        <v>1327</v>
      </c>
      <c r="I1072" t="s">
        <v>2593</v>
      </c>
      <c r="J1072">
        <v>30.2</v>
      </c>
      <c r="K1072">
        <v>34.520000000000003</v>
      </c>
      <c r="L1072">
        <v>49.5</v>
      </c>
      <c r="M1072">
        <v>54.86</v>
      </c>
      <c r="N1072">
        <v>63.9</v>
      </c>
      <c r="O1072">
        <v>71.78</v>
      </c>
      <c r="P1072">
        <v>75.739999999999995</v>
      </c>
      <c r="Q1072">
        <v>72.680000000000007</v>
      </c>
      <c r="R1072">
        <v>66.400000000000006</v>
      </c>
      <c r="S1072">
        <v>54.32</v>
      </c>
      <c r="T1072">
        <v>46.9</v>
      </c>
      <c r="U1072">
        <v>36.299999999999997</v>
      </c>
      <c r="W1072" s="19">
        <v>1075</v>
      </c>
    </row>
    <row r="1073" spans="5:23" x14ac:dyDescent="0.3">
      <c r="E1073" t="s">
        <v>32</v>
      </c>
      <c r="F1073" t="s">
        <v>1592</v>
      </c>
      <c r="G1073" t="s">
        <v>1597</v>
      </c>
      <c r="H1073" t="s">
        <v>1598</v>
      </c>
      <c r="I1073" t="s">
        <v>2594</v>
      </c>
      <c r="J1073">
        <v>25.3</v>
      </c>
      <c r="K1073">
        <v>32.72</v>
      </c>
      <c r="L1073">
        <v>42.3</v>
      </c>
      <c r="M1073">
        <v>48.56</v>
      </c>
      <c r="N1073">
        <v>59</v>
      </c>
      <c r="O1073">
        <v>64.94</v>
      </c>
      <c r="P1073">
        <v>68.900000000000006</v>
      </c>
      <c r="Q1073">
        <v>68</v>
      </c>
      <c r="R1073">
        <v>60.4</v>
      </c>
      <c r="S1073">
        <v>46.94</v>
      </c>
      <c r="T1073">
        <v>42.3</v>
      </c>
      <c r="U1073">
        <v>32.5</v>
      </c>
      <c r="W1073" s="24">
        <v>1076</v>
      </c>
    </row>
    <row r="1074" spans="5:23" x14ac:dyDescent="0.3">
      <c r="E1074" t="s">
        <v>32</v>
      </c>
      <c r="F1074" t="s">
        <v>1592</v>
      </c>
      <c r="G1074" t="s">
        <v>940</v>
      </c>
      <c r="H1074" t="s">
        <v>400</v>
      </c>
      <c r="I1074" t="s">
        <v>2595</v>
      </c>
      <c r="J1074">
        <v>33.799999999999997</v>
      </c>
      <c r="K1074">
        <v>37.58</v>
      </c>
      <c r="L1074">
        <v>46.2</v>
      </c>
      <c r="M1074">
        <v>55.4</v>
      </c>
      <c r="N1074">
        <v>61.2</v>
      </c>
      <c r="O1074">
        <v>69.260000000000005</v>
      </c>
      <c r="P1074">
        <v>73.040000000000006</v>
      </c>
      <c r="Q1074">
        <v>73.040000000000006</v>
      </c>
      <c r="R1074">
        <v>68.2</v>
      </c>
      <c r="S1074">
        <v>53.24</v>
      </c>
      <c r="T1074">
        <v>38.700000000000003</v>
      </c>
      <c r="U1074">
        <v>30.7</v>
      </c>
      <c r="W1074" s="19">
        <v>1077</v>
      </c>
    </row>
    <row r="1075" spans="5:23" x14ac:dyDescent="0.3">
      <c r="E1075" t="s">
        <v>32</v>
      </c>
      <c r="F1075" t="s">
        <v>1592</v>
      </c>
      <c r="G1075" t="s">
        <v>1599</v>
      </c>
      <c r="H1075" t="s">
        <v>1600</v>
      </c>
      <c r="I1075" t="s">
        <v>2596</v>
      </c>
      <c r="J1075">
        <v>32.9</v>
      </c>
      <c r="K1075">
        <v>34.700000000000003</v>
      </c>
      <c r="L1075">
        <v>47.7</v>
      </c>
      <c r="M1075">
        <v>55.58</v>
      </c>
      <c r="N1075">
        <v>64.400000000000006</v>
      </c>
      <c r="O1075">
        <v>72.14</v>
      </c>
      <c r="P1075">
        <v>75.92</v>
      </c>
      <c r="Q1075">
        <v>73.22</v>
      </c>
      <c r="R1075">
        <v>66.2</v>
      </c>
      <c r="S1075">
        <v>55.4</v>
      </c>
      <c r="T1075">
        <v>46.6</v>
      </c>
      <c r="U1075">
        <v>36.700000000000003</v>
      </c>
      <c r="W1075" s="24">
        <v>1078</v>
      </c>
    </row>
    <row r="1076" spans="5:23" x14ac:dyDescent="0.3">
      <c r="E1076" t="s">
        <v>32</v>
      </c>
      <c r="F1076" t="s">
        <v>1592</v>
      </c>
      <c r="G1076" t="s">
        <v>1601</v>
      </c>
      <c r="H1076" t="s">
        <v>1602</v>
      </c>
      <c r="I1076" t="s">
        <v>2597</v>
      </c>
      <c r="J1076">
        <v>31.3</v>
      </c>
      <c r="K1076">
        <v>30.56</v>
      </c>
      <c r="L1076">
        <v>39.6</v>
      </c>
      <c r="M1076">
        <v>48.92</v>
      </c>
      <c r="N1076">
        <v>53.8</v>
      </c>
      <c r="O1076">
        <v>66.739999999999995</v>
      </c>
      <c r="P1076">
        <v>71.239999999999995</v>
      </c>
      <c r="Q1076">
        <v>66.56</v>
      </c>
      <c r="R1076">
        <v>60.3</v>
      </c>
      <c r="S1076">
        <v>47.48</v>
      </c>
      <c r="T1076">
        <v>34.9</v>
      </c>
      <c r="U1076">
        <v>34.5</v>
      </c>
      <c r="W1076" s="19">
        <v>1079</v>
      </c>
    </row>
    <row r="1077" spans="5:23" x14ac:dyDescent="0.3">
      <c r="E1077" t="s">
        <v>32</v>
      </c>
      <c r="F1077" t="s">
        <v>1592</v>
      </c>
      <c r="G1077" t="s">
        <v>1603</v>
      </c>
      <c r="H1077" t="s">
        <v>1604</v>
      </c>
      <c r="I1077" t="s">
        <v>2598</v>
      </c>
      <c r="J1077">
        <v>32.700000000000003</v>
      </c>
      <c r="K1077">
        <v>41.18</v>
      </c>
      <c r="L1077">
        <v>45.3</v>
      </c>
      <c r="M1077">
        <v>56.48</v>
      </c>
      <c r="N1077">
        <v>61.3</v>
      </c>
      <c r="O1077">
        <v>69.44</v>
      </c>
      <c r="P1077">
        <v>73.58</v>
      </c>
      <c r="Q1077">
        <v>71.959999999999994</v>
      </c>
      <c r="R1077">
        <v>66.599999999999994</v>
      </c>
      <c r="S1077">
        <v>55.76</v>
      </c>
      <c r="T1077">
        <v>48.6</v>
      </c>
      <c r="U1077">
        <v>38.5</v>
      </c>
      <c r="W1077" s="24">
        <v>1080</v>
      </c>
    </row>
    <row r="1078" spans="5:23" x14ac:dyDescent="0.3">
      <c r="E1078" t="s">
        <v>32</v>
      </c>
      <c r="F1078" t="s">
        <v>1592</v>
      </c>
      <c r="G1078" t="s">
        <v>1605</v>
      </c>
      <c r="H1078" t="s">
        <v>1606</v>
      </c>
      <c r="I1078" t="s">
        <v>2599</v>
      </c>
      <c r="J1078">
        <v>25.3</v>
      </c>
      <c r="K1078">
        <v>37.76</v>
      </c>
      <c r="L1078">
        <v>44.4</v>
      </c>
      <c r="M1078">
        <v>55.94</v>
      </c>
      <c r="N1078">
        <v>61.3</v>
      </c>
      <c r="O1078">
        <v>68.180000000000007</v>
      </c>
      <c r="P1078">
        <v>71.959999999999994</v>
      </c>
      <c r="Q1078">
        <v>69.98</v>
      </c>
      <c r="R1078">
        <v>64.2</v>
      </c>
      <c r="S1078">
        <v>55.04</v>
      </c>
      <c r="T1078">
        <v>40.6</v>
      </c>
      <c r="U1078">
        <v>40.299999999999997</v>
      </c>
      <c r="W1078" s="19">
        <v>1081</v>
      </c>
    </row>
    <row r="1079" spans="5:23" x14ac:dyDescent="0.3">
      <c r="E1079" t="s">
        <v>32</v>
      </c>
      <c r="F1079" t="s">
        <v>1592</v>
      </c>
      <c r="G1079" t="s">
        <v>1577</v>
      </c>
      <c r="H1079" t="s">
        <v>1607</v>
      </c>
      <c r="I1079" t="s">
        <v>2600</v>
      </c>
      <c r="J1079">
        <v>25.2</v>
      </c>
      <c r="K1079">
        <v>33.44</v>
      </c>
      <c r="L1079">
        <v>43.7</v>
      </c>
      <c r="M1079">
        <v>57.56</v>
      </c>
      <c r="N1079">
        <v>61.7</v>
      </c>
      <c r="O1079">
        <v>70.52</v>
      </c>
      <c r="P1079">
        <v>73.400000000000006</v>
      </c>
      <c r="Q1079">
        <v>75.2</v>
      </c>
      <c r="R1079">
        <v>69.599999999999994</v>
      </c>
      <c r="S1079">
        <v>55.4</v>
      </c>
      <c r="T1079">
        <v>47.7</v>
      </c>
      <c r="U1079">
        <v>36.299999999999997</v>
      </c>
      <c r="W1079" s="24">
        <v>1082</v>
      </c>
    </row>
    <row r="1080" spans="5:23" x14ac:dyDescent="0.3">
      <c r="E1080" t="s">
        <v>32</v>
      </c>
      <c r="F1080" t="s">
        <v>1592</v>
      </c>
      <c r="G1080" t="s">
        <v>1608</v>
      </c>
      <c r="H1080" t="s">
        <v>1609</v>
      </c>
      <c r="I1080" t="s">
        <v>2601</v>
      </c>
      <c r="J1080">
        <v>38.1</v>
      </c>
      <c r="K1080">
        <v>31.28</v>
      </c>
      <c r="L1080">
        <v>35.799999999999997</v>
      </c>
      <c r="M1080">
        <v>53.78</v>
      </c>
      <c r="N1080">
        <v>56.7</v>
      </c>
      <c r="O1080">
        <v>70.52</v>
      </c>
      <c r="P1080">
        <v>70.34</v>
      </c>
      <c r="Q1080">
        <v>69.08</v>
      </c>
      <c r="R1080">
        <v>62.1</v>
      </c>
      <c r="S1080">
        <v>55.4</v>
      </c>
      <c r="T1080">
        <v>39.6</v>
      </c>
      <c r="U1080">
        <v>28</v>
      </c>
      <c r="W1080" s="19">
        <v>1083</v>
      </c>
    </row>
    <row r="1081" spans="5:23" x14ac:dyDescent="0.3">
      <c r="E1081" t="s">
        <v>32</v>
      </c>
      <c r="F1081" t="s">
        <v>1610</v>
      </c>
      <c r="G1081" t="s">
        <v>1611</v>
      </c>
      <c r="H1081" t="s">
        <v>1612</v>
      </c>
      <c r="I1081" t="s">
        <v>2602</v>
      </c>
      <c r="J1081">
        <v>21.2</v>
      </c>
      <c r="K1081">
        <v>24.62</v>
      </c>
      <c r="L1081">
        <v>34.9</v>
      </c>
      <c r="M1081">
        <v>44.96</v>
      </c>
      <c r="N1081">
        <v>49.5</v>
      </c>
      <c r="O1081">
        <v>63.5</v>
      </c>
      <c r="P1081">
        <v>71.78</v>
      </c>
      <c r="Q1081">
        <v>68.72</v>
      </c>
      <c r="R1081">
        <v>60.4</v>
      </c>
      <c r="S1081">
        <v>47.84</v>
      </c>
      <c r="T1081">
        <v>34</v>
      </c>
      <c r="U1081">
        <v>28.4</v>
      </c>
      <c r="W1081" s="24">
        <v>1084</v>
      </c>
    </row>
    <row r="1082" spans="5:23" x14ac:dyDescent="0.3">
      <c r="E1082" t="s">
        <v>32</v>
      </c>
      <c r="F1082" t="s">
        <v>1610</v>
      </c>
      <c r="G1082" t="s">
        <v>1613</v>
      </c>
      <c r="H1082" t="s">
        <v>1614</v>
      </c>
      <c r="I1082" t="s">
        <v>2603</v>
      </c>
      <c r="J1082">
        <v>26.2</v>
      </c>
      <c r="K1082">
        <v>26.96</v>
      </c>
      <c r="L1082">
        <v>34.299999999999997</v>
      </c>
      <c r="M1082">
        <v>42.98</v>
      </c>
      <c r="N1082">
        <v>49.3</v>
      </c>
      <c r="O1082">
        <v>61.52</v>
      </c>
      <c r="P1082">
        <v>69.08</v>
      </c>
      <c r="Q1082">
        <v>65.66</v>
      </c>
      <c r="R1082">
        <v>58.5</v>
      </c>
      <c r="S1082">
        <v>45.68</v>
      </c>
      <c r="T1082">
        <v>33.299999999999997</v>
      </c>
      <c r="U1082">
        <v>31.6</v>
      </c>
      <c r="W1082" s="19">
        <v>1085</v>
      </c>
    </row>
    <row r="1083" spans="5:23" x14ac:dyDescent="0.3">
      <c r="E1083" t="s">
        <v>32</v>
      </c>
      <c r="F1083" t="s">
        <v>1610</v>
      </c>
      <c r="G1083" t="s">
        <v>974</v>
      </c>
      <c r="H1083" t="s">
        <v>1615</v>
      </c>
      <c r="I1083" t="s">
        <v>2604</v>
      </c>
      <c r="J1083">
        <v>26.8</v>
      </c>
      <c r="K1083">
        <v>28.22</v>
      </c>
      <c r="L1083">
        <v>39</v>
      </c>
      <c r="M1083">
        <v>46.22</v>
      </c>
      <c r="N1083">
        <v>51.8</v>
      </c>
      <c r="O1083">
        <v>60.44</v>
      </c>
      <c r="P1083">
        <v>71.959999999999994</v>
      </c>
      <c r="Q1083">
        <v>70.52</v>
      </c>
      <c r="R1083">
        <v>57</v>
      </c>
      <c r="S1083">
        <v>44.42</v>
      </c>
      <c r="T1083">
        <v>36</v>
      </c>
      <c r="U1083">
        <v>29.7</v>
      </c>
      <c r="W1083" s="24">
        <v>1086</v>
      </c>
    </row>
    <row r="1084" spans="5:23" x14ac:dyDescent="0.3">
      <c r="E1084" t="s">
        <v>32</v>
      </c>
      <c r="F1084" t="s">
        <v>1610</v>
      </c>
      <c r="G1084" t="s">
        <v>1616</v>
      </c>
      <c r="I1084" t="s">
        <v>2605</v>
      </c>
      <c r="J1084">
        <v>19.2</v>
      </c>
      <c r="K1084">
        <v>21.56</v>
      </c>
      <c r="L1084">
        <v>31.6</v>
      </c>
      <c r="M1084">
        <v>40.28</v>
      </c>
      <c r="N1084">
        <v>51.6</v>
      </c>
      <c r="O1084">
        <v>59.9</v>
      </c>
      <c r="P1084">
        <v>67.28</v>
      </c>
      <c r="Q1084">
        <v>65.3</v>
      </c>
      <c r="R1084">
        <v>57</v>
      </c>
      <c r="S1084">
        <v>42.26</v>
      </c>
      <c r="T1084">
        <v>30</v>
      </c>
      <c r="U1084">
        <v>23</v>
      </c>
      <c r="W1084" s="19">
        <v>1087</v>
      </c>
    </row>
    <row r="1085" spans="5:23" x14ac:dyDescent="0.3">
      <c r="E1085" t="s">
        <v>32</v>
      </c>
      <c r="F1085" t="s">
        <v>1610</v>
      </c>
      <c r="G1085" t="s">
        <v>1617</v>
      </c>
      <c r="H1085" t="s">
        <v>1618</v>
      </c>
      <c r="I1085" t="s">
        <v>2606</v>
      </c>
      <c r="J1085">
        <v>23.5</v>
      </c>
      <c r="K1085">
        <v>33.08</v>
      </c>
      <c r="L1085">
        <v>29.8</v>
      </c>
      <c r="M1085">
        <v>48.38</v>
      </c>
      <c r="N1085">
        <v>54</v>
      </c>
      <c r="O1085">
        <v>64.400000000000006</v>
      </c>
      <c r="P1085">
        <v>73.400000000000006</v>
      </c>
      <c r="Q1085">
        <v>73.760000000000005</v>
      </c>
      <c r="R1085">
        <v>64.900000000000006</v>
      </c>
      <c r="S1085">
        <v>44.6</v>
      </c>
      <c r="T1085">
        <v>36.5</v>
      </c>
      <c r="U1085">
        <v>30.4</v>
      </c>
      <c r="W1085" s="24">
        <v>1088</v>
      </c>
    </row>
    <row r="1086" spans="5:23" x14ac:dyDescent="0.3">
      <c r="E1086" t="s">
        <v>32</v>
      </c>
      <c r="F1086" t="s">
        <v>1610</v>
      </c>
      <c r="G1086" t="s">
        <v>1619</v>
      </c>
      <c r="I1086" t="s">
        <v>2607</v>
      </c>
      <c r="J1086">
        <v>23.5</v>
      </c>
      <c r="K1086">
        <v>25.52</v>
      </c>
      <c r="L1086">
        <v>32.4</v>
      </c>
      <c r="M1086">
        <v>41</v>
      </c>
      <c r="N1086">
        <v>50.4</v>
      </c>
      <c r="O1086">
        <v>62.96</v>
      </c>
      <c r="P1086">
        <v>67.819999999999993</v>
      </c>
      <c r="Q1086">
        <v>65.66</v>
      </c>
      <c r="R1086">
        <v>55</v>
      </c>
      <c r="S1086">
        <v>45.68</v>
      </c>
      <c r="T1086">
        <v>30.4</v>
      </c>
      <c r="U1086">
        <v>22.3</v>
      </c>
      <c r="W1086" s="19">
        <v>1089</v>
      </c>
    </row>
    <row r="1087" spans="5:23" x14ac:dyDescent="0.3">
      <c r="E1087" t="s">
        <v>32</v>
      </c>
      <c r="F1087" t="s">
        <v>1610</v>
      </c>
      <c r="G1087" t="s">
        <v>1620</v>
      </c>
      <c r="H1087" t="s">
        <v>691</v>
      </c>
      <c r="I1087" t="s">
        <v>2608</v>
      </c>
      <c r="J1087">
        <v>22.5</v>
      </c>
      <c r="K1087">
        <v>15.98</v>
      </c>
      <c r="L1087">
        <v>31.3</v>
      </c>
      <c r="M1087">
        <v>39.74</v>
      </c>
      <c r="N1087">
        <v>45.7</v>
      </c>
      <c r="O1087">
        <v>53.96</v>
      </c>
      <c r="P1087">
        <v>62.06</v>
      </c>
      <c r="Q1087">
        <v>58.28</v>
      </c>
      <c r="R1087">
        <v>52.3</v>
      </c>
      <c r="S1087">
        <v>37.22</v>
      </c>
      <c r="T1087">
        <v>25.9</v>
      </c>
      <c r="U1087">
        <v>18.7</v>
      </c>
      <c r="W1087" s="24">
        <v>1090</v>
      </c>
    </row>
    <row r="1088" spans="5:23" x14ac:dyDescent="0.3">
      <c r="E1088" t="s">
        <v>32</v>
      </c>
      <c r="F1088" t="s">
        <v>1610</v>
      </c>
      <c r="G1088" t="s">
        <v>1621</v>
      </c>
      <c r="H1088" t="s">
        <v>1622</v>
      </c>
      <c r="I1088" t="s">
        <v>2609</v>
      </c>
      <c r="J1088">
        <v>19.899999999999999</v>
      </c>
      <c r="K1088">
        <v>24.26</v>
      </c>
      <c r="L1088">
        <v>36.5</v>
      </c>
      <c r="M1088">
        <v>43.7</v>
      </c>
      <c r="N1088">
        <v>52.7</v>
      </c>
      <c r="O1088">
        <v>66.38</v>
      </c>
      <c r="P1088">
        <v>72.319999999999993</v>
      </c>
      <c r="Q1088">
        <v>66.38</v>
      </c>
      <c r="R1088">
        <v>62.4</v>
      </c>
      <c r="S1088">
        <v>43.88</v>
      </c>
      <c r="T1088">
        <v>31.8</v>
      </c>
      <c r="U1088">
        <v>26.1</v>
      </c>
      <c r="W1088" s="19">
        <v>1091</v>
      </c>
    </row>
    <row r="1089" spans="5:23" x14ac:dyDescent="0.3">
      <c r="E1089" t="s">
        <v>32</v>
      </c>
      <c r="F1089" t="s">
        <v>1610</v>
      </c>
      <c r="G1089" t="s">
        <v>1623</v>
      </c>
      <c r="H1089" t="s">
        <v>1624</v>
      </c>
      <c r="I1089" t="s">
        <v>2610</v>
      </c>
      <c r="J1089">
        <v>26.2</v>
      </c>
      <c r="K1089">
        <v>26.42</v>
      </c>
      <c r="L1089">
        <v>37.4</v>
      </c>
      <c r="M1089">
        <v>42.44</v>
      </c>
      <c r="N1089">
        <v>49.3</v>
      </c>
      <c r="O1089">
        <v>58.46</v>
      </c>
      <c r="P1089">
        <v>67.459999999999994</v>
      </c>
      <c r="Q1089">
        <v>65.3</v>
      </c>
      <c r="R1089">
        <v>55.6</v>
      </c>
      <c r="S1089">
        <v>42.44</v>
      </c>
      <c r="T1089">
        <v>32.700000000000003</v>
      </c>
      <c r="U1089">
        <v>24.4</v>
      </c>
      <c r="W1089" s="24">
        <v>1092</v>
      </c>
    </row>
    <row r="1090" spans="5:23" x14ac:dyDescent="0.3">
      <c r="E1090" t="s">
        <v>32</v>
      </c>
      <c r="F1090" t="s">
        <v>1610</v>
      </c>
      <c r="G1090" t="s">
        <v>1625</v>
      </c>
      <c r="H1090" t="s">
        <v>1626</v>
      </c>
      <c r="I1090" t="s">
        <v>2611</v>
      </c>
      <c r="J1090">
        <v>28.4</v>
      </c>
      <c r="K1090">
        <v>27.86</v>
      </c>
      <c r="L1090">
        <v>37.4</v>
      </c>
      <c r="M1090">
        <v>42.98</v>
      </c>
      <c r="N1090">
        <v>52.7</v>
      </c>
      <c r="O1090">
        <v>61.16</v>
      </c>
      <c r="P1090">
        <v>71.78</v>
      </c>
      <c r="Q1090">
        <v>67.64</v>
      </c>
      <c r="R1090">
        <v>54</v>
      </c>
      <c r="S1090">
        <v>42.26</v>
      </c>
      <c r="T1090">
        <v>30.7</v>
      </c>
      <c r="U1090">
        <v>26.4</v>
      </c>
      <c r="W1090" s="19">
        <v>1093</v>
      </c>
    </row>
    <row r="1091" spans="5:23" x14ac:dyDescent="0.3">
      <c r="E1091" t="s">
        <v>32</v>
      </c>
      <c r="F1091" t="s">
        <v>1610</v>
      </c>
      <c r="G1091" t="s">
        <v>1621</v>
      </c>
      <c r="H1091" t="s">
        <v>1627</v>
      </c>
      <c r="I1091" t="s">
        <v>2612</v>
      </c>
      <c r="J1091">
        <v>21.7</v>
      </c>
      <c r="K1091">
        <v>24.44</v>
      </c>
      <c r="L1091">
        <v>29.7</v>
      </c>
      <c r="M1091">
        <v>44.96</v>
      </c>
      <c r="N1091">
        <v>54.9</v>
      </c>
      <c r="O1091">
        <v>66.739999999999995</v>
      </c>
      <c r="P1091">
        <v>74.12</v>
      </c>
      <c r="Q1091">
        <v>72.5</v>
      </c>
      <c r="R1091">
        <v>63.1</v>
      </c>
      <c r="S1091">
        <v>45.14</v>
      </c>
      <c r="T1091">
        <v>36.1</v>
      </c>
      <c r="U1091">
        <v>19.399999999999999</v>
      </c>
      <c r="W1091" s="24">
        <v>1094</v>
      </c>
    </row>
    <row r="1092" spans="5:23" x14ac:dyDescent="0.3">
      <c r="E1092" t="s">
        <v>32</v>
      </c>
      <c r="F1092" t="s">
        <v>1610</v>
      </c>
      <c r="G1092" t="s">
        <v>1628</v>
      </c>
      <c r="H1092" t="s">
        <v>1629</v>
      </c>
      <c r="I1092" t="s">
        <v>2613</v>
      </c>
      <c r="J1092">
        <v>21.4</v>
      </c>
      <c r="K1092">
        <v>26.06</v>
      </c>
      <c r="L1092">
        <v>36.700000000000003</v>
      </c>
      <c r="M1092">
        <v>47.12</v>
      </c>
      <c r="N1092">
        <v>54.5</v>
      </c>
      <c r="O1092">
        <v>62.06</v>
      </c>
      <c r="P1092">
        <v>71.959999999999994</v>
      </c>
      <c r="Q1092">
        <v>70.16</v>
      </c>
      <c r="R1092">
        <v>57.9</v>
      </c>
      <c r="S1092">
        <v>44.6</v>
      </c>
      <c r="T1092">
        <v>37.6</v>
      </c>
      <c r="U1092">
        <v>26.2</v>
      </c>
      <c r="W1092" s="19">
        <v>1095</v>
      </c>
    </row>
    <row r="1093" spans="5:23" x14ac:dyDescent="0.3">
      <c r="E1093" t="s">
        <v>32</v>
      </c>
      <c r="F1093" t="s">
        <v>1610</v>
      </c>
      <c r="G1093" t="s">
        <v>1630</v>
      </c>
      <c r="H1093" t="s">
        <v>1631</v>
      </c>
      <c r="I1093" t="s">
        <v>2614</v>
      </c>
      <c r="J1093">
        <v>19.8</v>
      </c>
      <c r="K1093">
        <v>24.44</v>
      </c>
      <c r="L1093">
        <v>37.6</v>
      </c>
      <c r="M1093">
        <v>46.76</v>
      </c>
      <c r="N1093">
        <v>54.7</v>
      </c>
      <c r="O1093">
        <v>64.58</v>
      </c>
      <c r="P1093">
        <v>71.06</v>
      </c>
      <c r="Q1093">
        <v>74.12</v>
      </c>
      <c r="R1093">
        <v>61.9</v>
      </c>
      <c r="S1093">
        <v>46.22</v>
      </c>
      <c r="T1093">
        <v>32.9</v>
      </c>
      <c r="U1093">
        <v>19.600000000000001</v>
      </c>
      <c r="W1093" s="24">
        <v>1096</v>
      </c>
    </row>
    <row r="1094" spans="5:23" x14ac:dyDescent="0.3">
      <c r="E1094" t="s">
        <v>38</v>
      </c>
      <c r="F1094" t="s">
        <v>1632</v>
      </c>
      <c r="G1094" t="s">
        <v>35</v>
      </c>
      <c r="H1094" t="s">
        <v>1633</v>
      </c>
      <c r="I1094" t="s">
        <v>1633</v>
      </c>
      <c r="J1094">
        <v>4.5</v>
      </c>
      <c r="K1094">
        <v>11.3</v>
      </c>
      <c r="L1094">
        <v>18</v>
      </c>
      <c r="M1094">
        <v>33.26</v>
      </c>
      <c r="N1094">
        <v>45.5</v>
      </c>
      <c r="O1094">
        <v>55.4</v>
      </c>
      <c r="P1094">
        <v>58.1</v>
      </c>
      <c r="Q1094">
        <v>54.68</v>
      </c>
      <c r="R1094">
        <v>44.8</v>
      </c>
      <c r="S1094">
        <v>33.979999999999997</v>
      </c>
      <c r="T1094">
        <v>17.8</v>
      </c>
      <c r="U1094">
        <v>9.6999999999999993</v>
      </c>
      <c r="W1094" s="19">
        <v>1097</v>
      </c>
    </row>
  </sheetData>
  <pageMargins left="0.7" right="0.7" top="0.75" bottom="0.75" header="0.3" footer="0.3"/>
  <customProperties>
    <customPr name="SSC_SHEET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TRF &amp; Aux Estimator</vt:lpstr>
      <vt:lpstr>Monthly Aux Energy Calculation</vt:lpstr>
      <vt:lpstr>Custom Climate Data</vt:lpstr>
      <vt:lpstr>Update Tracker</vt:lpstr>
      <vt:lpstr>Phius Monthly Climate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Haley Kalvin-Gold</dc:creator>
  <cp:lastModifiedBy>Alyssa Fink</cp:lastModifiedBy>
  <dcterms:created xsi:type="dcterms:W3CDTF">2023-06-07T20:07:24Z</dcterms:created>
  <dcterms:modified xsi:type="dcterms:W3CDTF">2026-08-26T18:44:39Z</dcterms:modified>
</cp:coreProperties>
</file>