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orte\Phius Dropbox\PHIUS Shared\Certification\Project Certification\01_Calculators_Protocol\08_Envelope\"/>
    </mc:Choice>
  </mc:AlternateContent>
  <xr:revisionPtr revIDLastSave="0" documentId="13_ncr:1_{0A667B52-580B-48B9-98C7-7B4DFD8552E2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Fastener Correction (IP)" sheetId="1" r:id="rId1"/>
    <sheet name="Update Tracker" sheetId="3" r:id="rId2"/>
    <sheet name="Menu Options" sheetId="2" state="hidden" r:id="rId3"/>
  </sheets>
  <definedNames>
    <definedName name="_R1">'Fastener Correction (IP)'!$C$38</definedName>
    <definedName name="Af">'Fastener Correction (IP)'!$C$35</definedName>
    <definedName name="d1_">'Fastener Correction (IP)'!$C$37</definedName>
    <definedName name="Fensterdaten">#REF!</definedName>
    <definedName name="lmf">'Fastener Correction (IP)'!$C$33</definedName>
    <definedName name="nf">'Fastener Correction (IP)'!$C$34</definedName>
    <definedName name="RTh">'Fastener Correction (IP)'!$C$39</definedName>
    <definedName name="Z_11660EA0_834D_4736_B93B_F44BEA6FF964_.wvu.Row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WgZr3VzHRchHbg1j6B51dgqTTJ++Nl01rzMKzj1+iE="/>
    </ext>
  </extLst>
</workbook>
</file>

<file path=xl/calcChain.xml><?xml version="1.0" encoding="utf-8"?>
<calcChain xmlns="http://schemas.openxmlformats.org/spreadsheetml/2006/main">
  <c r="C24" i="1" l="1"/>
  <c r="C38" i="1" s="1"/>
  <c r="B44" i="1"/>
  <c r="D44" i="1"/>
  <c r="B45" i="1"/>
  <c r="D45" i="1"/>
  <c r="B46" i="1"/>
  <c r="D46" i="1"/>
  <c r="B47" i="1"/>
  <c r="D47" i="1"/>
  <c r="B48" i="1"/>
  <c r="D48" i="1"/>
  <c r="B49" i="1"/>
  <c r="D49" i="1"/>
  <c r="B51" i="1"/>
  <c r="D51" i="1"/>
  <c r="D43" i="1"/>
  <c r="B43" i="1"/>
  <c r="B50" i="1"/>
  <c r="C19" i="1"/>
  <c r="C34" i="1" s="1"/>
  <c r="C44" i="1" s="1"/>
  <c r="A9" i="2"/>
  <c r="A10" i="2"/>
  <c r="A11" i="2"/>
  <c r="A12" i="2"/>
  <c r="A8" i="2"/>
  <c r="C33" i="1"/>
  <c r="C43" i="1" s="1"/>
  <c r="C37" i="1"/>
  <c r="C47" i="1" s="1"/>
  <c r="C36" i="1"/>
  <c r="C46" i="1" s="1"/>
  <c r="C39" i="1"/>
  <c r="C49" i="1" s="1"/>
  <c r="C14" i="1"/>
  <c r="C35" i="1" s="1"/>
  <c r="C45" i="1" s="1"/>
  <c r="C41" i="1" l="1"/>
  <c r="C50" i="1"/>
  <c r="C48" i="1"/>
  <c r="C51" i="1" l="1"/>
  <c r="C30" i="1" s="1"/>
  <c r="C31" i="1" s="1"/>
  <c r="C7" i="1" l="1"/>
  <c r="C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<sst xmlns="http://schemas.openxmlformats.org/spreadsheetml/2006/main" count="105" uniqueCount="91">
  <si>
    <t>Instructions and Notes</t>
  </si>
  <si>
    <t>Required input cells</t>
  </si>
  <si>
    <t>Calculated</t>
  </si>
  <si>
    <t>Required dropdown menu inputs</t>
  </si>
  <si>
    <t>Results</t>
  </si>
  <si>
    <t>Units</t>
  </si>
  <si>
    <t>Adjusted R-Value</t>
  </si>
  <si>
    <t>R-value
[hr.sf°F/BTU]</t>
  </si>
  <si>
    <t>Adjusted R-value after fastener reduction taken into account. Modeled assembly should match this overall R-value before framing has been assigned.</t>
  </si>
  <si>
    <t>Fastener Information</t>
  </si>
  <si>
    <t>Fastener Materials</t>
  </si>
  <si>
    <t>Recessed Fasteners?</t>
  </si>
  <si>
    <t>True or False</t>
  </si>
  <si>
    <t>Aluminum</t>
  </si>
  <si>
    <t>Fastener Material</t>
  </si>
  <si>
    <t>Stainless Steel</t>
  </si>
  <si>
    <t>Mild Steel</t>
  </si>
  <si>
    <t>Solid Plastic*</t>
  </si>
  <si>
    <t>User Defined</t>
  </si>
  <si>
    <t>Density of Fasteners</t>
  </si>
  <si>
    <t>Assembly Area</t>
  </si>
  <si>
    <t>Square Feet
[sf]</t>
  </si>
  <si>
    <t>*No correction required for the following cases:</t>
  </si>
  <si>
    <t>Fastener Count</t>
  </si>
  <si>
    <t>Quantity</t>
  </si>
  <si>
    <r>
      <rPr>
        <b/>
        <i/>
        <sz val="10"/>
        <color theme="1"/>
        <rFont val="Open Sans"/>
        <family val="2"/>
      </rPr>
      <t>a)</t>
    </r>
    <r>
      <rPr>
        <i/>
        <sz val="10"/>
        <color theme="1"/>
        <rFont val="Open Sans"/>
        <family val="2"/>
      </rPr>
      <t xml:space="preserve"> Where there are wall ties across an empty cavity.</t>
    </r>
  </si>
  <si>
    <t>Fastener Density [nf]</t>
  </si>
  <si>
    <t>Quantity/sf</t>
  </si>
  <si>
    <r>
      <rPr>
        <b/>
        <i/>
        <sz val="10"/>
        <color theme="1"/>
        <rFont val="Open Sans"/>
        <family val="2"/>
      </rPr>
      <t>b)</t>
    </r>
    <r>
      <rPr>
        <i/>
        <sz val="10"/>
        <color theme="1"/>
        <rFont val="Open Sans"/>
        <family val="2"/>
      </rPr>
      <t xml:space="preserve"> When the thermal conductivity of the fastener is less than 1 W/mK.</t>
    </r>
  </si>
  <si>
    <t>Assembly Information</t>
  </si>
  <si>
    <t>Depth of Insulation [d0]</t>
  </si>
  <si>
    <t>Insulation R-value per inch</t>
  </si>
  <si>
    <t>Insulation R-Value [R1]</t>
  </si>
  <si>
    <t>Depth of Fastener [d1]</t>
  </si>
  <si>
    <t>Homogenous R-Value [RTh]</t>
  </si>
  <si>
    <t>Delta U due to fasteners</t>
  </si>
  <si>
    <t>Btu/h.ft2.°F</t>
  </si>
  <si>
    <t>W/mK</t>
  </si>
  <si>
    <t>nf</t>
  </si>
  <si>
    <t>number per m2</t>
  </si>
  <si>
    <t>Af</t>
  </si>
  <si>
    <t>m2</t>
  </si>
  <si>
    <t>d0</t>
  </si>
  <si>
    <t>m</t>
  </si>
  <si>
    <t>d1</t>
  </si>
  <si>
    <t>R1</t>
  </si>
  <si>
    <t>m2K/W</t>
  </si>
  <si>
    <t>W/m2K</t>
  </si>
  <si>
    <t>Fastener Type</t>
  </si>
  <si>
    <r>
      <t xml:space="preserve">Total thermal resistance of the assembly ignoring any thermal bridging.
</t>
    </r>
    <r>
      <rPr>
        <sz val="8"/>
        <color theme="1"/>
        <rFont val="Open Sans"/>
        <family val="2"/>
      </rPr>
      <t>(The sum of the resistance layers, ignoring framing.)</t>
    </r>
  </si>
  <si>
    <r>
      <t>Square Inches
[in</t>
    </r>
    <r>
      <rPr>
        <vertAlign val="superscript"/>
        <sz val="10"/>
        <color rgb="FF000000"/>
        <rFont val="Open Sans"/>
        <family val="2"/>
      </rPr>
      <t>2</t>
    </r>
    <r>
      <rPr>
        <sz val="10"/>
        <color rgb="FF000000"/>
        <rFont val="Open Sans"/>
        <family val="2"/>
      </rPr>
      <t>]</t>
    </r>
  </si>
  <si>
    <r>
      <t>Area of Fastener [A</t>
    </r>
    <r>
      <rPr>
        <vertAlign val="subscript"/>
        <sz val="10"/>
        <color theme="1"/>
        <rFont val="Open Sans"/>
        <family val="2"/>
      </rPr>
      <t>f</t>
    </r>
    <r>
      <rPr>
        <sz val="10"/>
        <color theme="1"/>
        <rFont val="Open Sans"/>
        <family val="2"/>
      </rPr>
      <t>]</t>
    </r>
  </si>
  <si>
    <r>
      <t>Fastener Diameter [D</t>
    </r>
    <r>
      <rPr>
        <vertAlign val="subscript"/>
        <sz val="10"/>
        <color theme="1"/>
        <rFont val="Open Sans"/>
        <family val="2"/>
      </rPr>
      <t>f</t>
    </r>
    <r>
      <rPr>
        <sz val="10"/>
        <color theme="1"/>
        <rFont val="Open Sans"/>
        <family val="2"/>
      </rPr>
      <t>]</t>
    </r>
  </si>
  <si>
    <r>
      <t>Adjusted Insulation R-Value [R1</t>
    </r>
    <r>
      <rPr>
        <vertAlign val="subscript"/>
        <sz val="10"/>
        <color theme="1"/>
        <rFont val="Open Sans"/>
        <family val="2"/>
      </rPr>
      <t>a</t>
    </r>
    <r>
      <rPr>
        <sz val="10"/>
        <color theme="1"/>
        <rFont val="Open Sans"/>
        <family val="2"/>
      </rPr>
      <t>]</t>
    </r>
  </si>
  <si>
    <r>
      <rPr>
        <b/>
        <sz val="10"/>
        <color theme="1"/>
        <rFont val="Open Sans"/>
        <family val="2"/>
      </rPr>
      <t>Adjusted thermal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resistance per inch</t>
    </r>
    <r>
      <rPr>
        <sz val="10"/>
        <color theme="1"/>
        <rFont val="Open Sans"/>
        <family val="2"/>
      </rPr>
      <t xml:space="preserve"> of the insulation layer penetrated by point fasteners.
</t>
    </r>
    <r>
      <rPr>
        <sz val="8"/>
        <color theme="1"/>
        <rFont val="Open Sans"/>
        <family val="2"/>
      </rPr>
      <t>(R-value/inch of the insulation should be adjusted in WUFI Passive to align with this value.)</t>
    </r>
  </si>
  <si>
    <t>Choose 'True' if the point fasteners start below the surface of the exterior insulation if not, choose 'False'.</t>
  </si>
  <si>
    <t>Input the material from which the point fastener is made and provide documentation to confirm.</t>
  </si>
  <si>
    <t>Nominal diameter of the point fastener.</t>
  </si>
  <si>
    <r>
      <t xml:space="preserve">Cross sectional area of one point fastener.
</t>
    </r>
    <r>
      <rPr>
        <sz val="8"/>
        <color theme="1"/>
        <rFont val="Open Sans"/>
        <family val="2"/>
      </rPr>
      <t>(For a screw, bolt or nail, this area is calculated using the diameter of the fastener. A = π x (D/2)</t>
    </r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>)</t>
    </r>
  </si>
  <si>
    <t>Number of point fasteners used in the area being assessed.</t>
  </si>
  <si>
    <t>Point fastener density based on the area of the assembly being assessed and the number of fasteners.</t>
  </si>
  <si>
    <t>Thickness of the insulation layer containing point fasteners.</t>
  </si>
  <si>
    <t>Thermal resistance per inch of the insulation containing point fasteners.</t>
  </si>
  <si>
    <r>
      <t xml:space="preserve">Length of the point fastener that penetrates the insulation layer.
</t>
    </r>
    <r>
      <rPr>
        <sz val="8"/>
        <color theme="1"/>
        <rFont val="Open Sans"/>
        <family val="2"/>
      </rPr>
      <t>(d1 can be greater than the thickness of the insulation layer if the fastener passes through it at an angle.)</t>
    </r>
  </si>
  <si>
    <t>Adjusted Insulation R-value per inch:</t>
  </si>
  <si>
    <r>
      <t xml:space="preserve">R-value/in
</t>
    </r>
    <r>
      <rPr>
        <sz val="8"/>
        <color rgb="FF000000"/>
        <rFont val="Open Sans"/>
        <family val="2"/>
      </rPr>
      <t>[hr.ft</t>
    </r>
    <r>
      <rPr>
        <vertAlign val="superscript"/>
        <sz val="8"/>
        <color rgb="FF000000"/>
        <rFont val="Open Sans"/>
        <family val="2"/>
      </rPr>
      <t>2</t>
    </r>
    <r>
      <rPr>
        <sz val="8"/>
        <color rgb="FF000000"/>
        <rFont val="Open Sans"/>
        <family val="2"/>
      </rPr>
      <t>.F/Btu.in]</t>
    </r>
  </si>
  <si>
    <r>
      <t xml:space="preserve">R-value
</t>
    </r>
    <r>
      <rPr>
        <sz val="8"/>
        <color rgb="FF000000"/>
        <rFont val="Open Sans"/>
        <family val="2"/>
      </rPr>
      <t>[hr.ft2.F/Btu]</t>
    </r>
  </si>
  <si>
    <t>&lt; Select &gt;</t>
  </si>
  <si>
    <t>Inches
[in]</t>
  </si>
  <si>
    <t>Inputs for WUFI Passive or METr</t>
  </si>
  <si>
    <r>
      <t xml:space="preserve">Thermal Conductivity
</t>
    </r>
    <r>
      <rPr>
        <b/>
        <sz val="8"/>
        <color rgb="FFFFFFFF"/>
        <rFont val="Open Sans"/>
        <family val="2"/>
      </rPr>
      <t>[W/mK]</t>
    </r>
  </si>
  <si>
    <r>
      <t xml:space="preserve">Area of assembly being assessed.
</t>
    </r>
    <r>
      <rPr>
        <sz val="8"/>
        <color theme="1"/>
        <rFont val="Open Sans"/>
        <family val="2"/>
      </rPr>
      <t>(If a typical 4'x8' section of material is being analyzed, input 32 sf)</t>
    </r>
  </si>
  <si>
    <t>Version</t>
  </si>
  <si>
    <t>Update</t>
  </si>
  <si>
    <t>Date</t>
  </si>
  <si>
    <t>Description</t>
  </si>
  <si>
    <t>v25.2.0</t>
  </si>
  <si>
    <t>@</t>
  </si>
  <si>
    <t>λf</t>
  </si>
  <si>
    <t>Rtot</t>
  </si>
  <si>
    <t>ΔUf</t>
  </si>
  <si>
    <t>Recessed Fastener Calculation</t>
  </si>
  <si>
    <t>Non-recessed Fastener Calculation</t>
  </si>
  <si>
    <r>
      <t xml:space="preserve">Phius Point Fastener Correction Calculator v26.1.0 </t>
    </r>
    <r>
      <rPr>
        <b/>
        <sz val="10"/>
        <color rgb="FFEDECE0"/>
        <rFont val="Open Sans"/>
        <family val="2"/>
      </rPr>
      <t>(2026.01)</t>
    </r>
  </si>
  <si>
    <t>v26.1.0</t>
  </si>
  <si>
    <r>
      <t xml:space="preserve">Adjusted thermal resistance of the insulation layer containing point fasteners at the typical depth.
</t>
    </r>
    <r>
      <rPr>
        <sz val="8"/>
        <color theme="1"/>
        <rFont val="Open Sans"/>
        <family val="2"/>
      </rPr>
      <t>(Informational)</t>
    </r>
  </si>
  <si>
    <r>
      <t xml:space="preserve">Thermal resistance of the insulation layer penetrated by the point fasteners.
</t>
    </r>
    <r>
      <rPr>
        <sz val="8"/>
        <color theme="1"/>
        <rFont val="Open Sans"/>
        <family val="2"/>
      </rPr>
      <t>(Based on d1)</t>
    </r>
  </si>
  <si>
    <t>Calculations based on ISO 6946:2017</t>
  </si>
  <si>
    <t>per ISO 6946:2017(E), Figure F.1</t>
  </si>
  <si>
    <t>Adjusted R-value/in corrected for recessed fasteners to de-rate the R-value based on the typical insulation depth, rather than depth of the insulation containing the recessed fastener.</t>
  </si>
  <si>
    <r>
      <t>Recessed fastener formula corrected. Original calculation (0.8*d</t>
    </r>
    <r>
      <rPr>
        <vertAlign val="subscript"/>
        <sz val="10"/>
        <color rgb="FF000000"/>
        <rFont val="Open Sans"/>
        <family val="2"/>
      </rPr>
      <t>1</t>
    </r>
    <r>
      <rPr>
        <sz val="10"/>
        <color rgb="FF000000"/>
        <rFont val="Open Sans"/>
        <family val="2"/>
      </rPr>
      <t>/d</t>
    </r>
    <r>
      <rPr>
        <vertAlign val="subscript"/>
        <sz val="10"/>
        <color rgb="FF000000"/>
        <rFont val="Open Sans"/>
        <family val="2"/>
      </rPr>
      <t>0</t>
    </r>
    <r>
      <rPr>
        <sz val="10"/>
        <color rgb="FF000000"/>
        <rFont val="Open Sans"/>
        <family val="2"/>
      </rPr>
      <t>)*(λ</t>
    </r>
    <r>
      <rPr>
        <vertAlign val="subscript"/>
        <sz val="10"/>
        <color rgb="FF000000"/>
        <rFont val="Open Sans"/>
        <family val="2"/>
      </rPr>
      <t>f</t>
    </r>
    <r>
      <rPr>
        <sz val="10"/>
        <color rgb="FF000000"/>
        <rFont val="Open Sans"/>
        <family val="2"/>
      </rPr>
      <t>*A</t>
    </r>
    <r>
      <rPr>
        <vertAlign val="subscript"/>
        <sz val="10"/>
        <color rgb="FF000000"/>
        <rFont val="Open Sans"/>
        <family val="2"/>
      </rPr>
      <t>f</t>
    </r>
    <r>
      <rPr>
        <sz val="10"/>
        <color rgb="FF000000"/>
        <rFont val="Open Sans"/>
        <family val="2"/>
      </rPr>
      <t>*n</t>
    </r>
    <r>
      <rPr>
        <vertAlign val="subscript"/>
        <sz val="10"/>
        <color rgb="FF000000"/>
        <rFont val="Open Sans"/>
        <family val="2"/>
      </rPr>
      <t>f</t>
    </r>
    <r>
      <rPr>
        <sz val="10"/>
        <color rgb="FF000000"/>
        <rFont val="Open Sans"/>
        <family val="2"/>
      </rPr>
      <t>/</t>
    </r>
    <r>
      <rPr>
        <sz val="10"/>
        <color rgb="FFFF0000"/>
        <rFont val="Open Sans"/>
        <family val="2"/>
      </rPr>
      <t>d</t>
    </r>
    <r>
      <rPr>
        <vertAlign val="subscript"/>
        <sz val="10"/>
        <color rgb="FFFF0000"/>
        <rFont val="Open Sans"/>
        <family val="2"/>
      </rPr>
      <t>0</t>
    </r>
    <r>
      <rPr>
        <sz val="10"/>
        <color rgb="FF000000"/>
        <rFont val="Open Sans"/>
        <family val="2"/>
      </rPr>
      <t>)*(R</t>
    </r>
    <r>
      <rPr>
        <vertAlign val="subscript"/>
        <sz val="10"/>
        <color rgb="FF000000"/>
        <rFont val="Open Sans"/>
        <family val="2"/>
      </rPr>
      <t>1</t>
    </r>
    <r>
      <rPr>
        <sz val="10"/>
        <color rgb="FF000000"/>
        <rFont val="Open Sans"/>
        <family val="2"/>
      </rPr>
      <t>/R</t>
    </r>
    <r>
      <rPr>
        <vertAlign val="subscript"/>
        <sz val="10"/>
        <color rgb="FF000000"/>
        <rFont val="Open Sans"/>
        <family val="2"/>
      </rPr>
      <t>tot</t>
    </r>
    <r>
      <rPr>
        <sz val="10"/>
        <color rgb="FF000000"/>
        <rFont val="Open Sans"/>
        <family val="2"/>
      </rPr>
      <t>)</t>
    </r>
    <r>
      <rPr>
        <vertAlign val="superscript"/>
        <sz val="10"/>
        <color rgb="FF000000"/>
        <rFont val="Open Sans"/>
        <family val="2"/>
      </rPr>
      <t>2</t>
    </r>
    <r>
      <rPr>
        <sz val="10"/>
        <color rgb="FF000000"/>
        <rFont val="Open Sans"/>
        <family val="2"/>
      </rPr>
      <t xml:space="preserve"> updated to (0.8*d</t>
    </r>
    <r>
      <rPr>
        <vertAlign val="subscript"/>
        <sz val="10"/>
        <color rgb="FF000000"/>
        <rFont val="Open Sans"/>
        <family val="2"/>
      </rPr>
      <t>1</t>
    </r>
    <r>
      <rPr>
        <sz val="10"/>
        <color rgb="FF000000"/>
        <rFont val="Open Sans"/>
        <family val="2"/>
      </rPr>
      <t>/d</t>
    </r>
    <r>
      <rPr>
        <vertAlign val="subscript"/>
        <sz val="10"/>
        <color rgb="FF000000"/>
        <rFont val="Open Sans"/>
        <family val="2"/>
      </rPr>
      <t>0</t>
    </r>
    <r>
      <rPr>
        <sz val="10"/>
        <color rgb="FF000000"/>
        <rFont val="Open Sans"/>
        <family val="2"/>
      </rPr>
      <t>)*(λ</t>
    </r>
    <r>
      <rPr>
        <vertAlign val="subscript"/>
        <sz val="10"/>
        <color rgb="FF000000"/>
        <rFont val="Open Sans"/>
        <family val="2"/>
      </rPr>
      <t>f</t>
    </r>
    <r>
      <rPr>
        <sz val="10"/>
        <color rgb="FF000000"/>
        <rFont val="Open Sans"/>
        <family val="2"/>
      </rPr>
      <t>*A</t>
    </r>
    <r>
      <rPr>
        <vertAlign val="subscript"/>
        <sz val="10"/>
        <color rgb="FF000000"/>
        <rFont val="Open Sans"/>
        <family val="2"/>
      </rPr>
      <t>f</t>
    </r>
    <r>
      <rPr>
        <sz val="10"/>
        <color rgb="FF000000"/>
        <rFont val="Open Sans"/>
        <family val="2"/>
      </rPr>
      <t>*n</t>
    </r>
    <r>
      <rPr>
        <vertAlign val="subscript"/>
        <sz val="10"/>
        <color rgb="FF000000"/>
        <rFont val="Open Sans"/>
        <family val="2"/>
      </rPr>
      <t>f</t>
    </r>
    <r>
      <rPr>
        <sz val="10"/>
        <color rgb="FF000000"/>
        <rFont val="Open Sans"/>
        <family val="2"/>
      </rPr>
      <t>/</t>
    </r>
    <r>
      <rPr>
        <sz val="10"/>
        <color rgb="FFFF0000"/>
        <rFont val="Open Sans"/>
        <family val="2"/>
      </rPr>
      <t>d</t>
    </r>
    <r>
      <rPr>
        <b/>
        <vertAlign val="subscript"/>
        <sz val="10"/>
        <color rgb="FFFF0000"/>
        <rFont val="Open Sans"/>
        <family val="2"/>
      </rPr>
      <t>1</t>
    </r>
    <r>
      <rPr>
        <sz val="10"/>
        <color rgb="FF000000"/>
        <rFont val="Open Sans"/>
        <family val="2"/>
      </rPr>
      <t>)*(R</t>
    </r>
    <r>
      <rPr>
        <vertAlign val="subscript"/>
        <sz val="10"/>
        <color rgb="FF000000"/>
        <rFont val="Open Sans"/>
        <family val="2"/>
      </rPr>
      <t>1</t>
    </r>
    <r>
      <rPr>
        <sz val="10"/>
        <color rgb="FF000000"/>
        <rFont val="Open Sans"/>
        <family val="2"/>
      </rPr>
      <t>/R</t>
    </r>
    <r>
      <rPr>
        <vertAlign val="subscript"/>
        <sz val="10"/>
        <color rgb="FF000000"/>
        <rFont val="Open Sans"/>
        <family val="2"/>
      </rPr>
      <t>tot</t>
    </r>
    <r>
      <rPr>
        <sz val="10"/>
        <color rgb="FF000000"/>
        <rFont val="Open Sans"/>
        <family val="2"/>
      </rPr>
      <t>)</t>
    </r>
    <r>
      <rPr>
        <vertAlign val="superscript"/>
        <sz val="10"/>
        <color rgb="FF000000"/>
        <rFont val="Open Sans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</si>
</sst>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00"/>
    <numFmt numFmtId="166" formatCode="0.0"/>
    <numFmt numFmtId="167" formatCode="#,##0.0000"/>
    <numFmt numFmtId="168" formatCode="0.00000"/>
  </numFmts>
  <fonts count="36" x14ac:knownFonts="1">
    <font>
      <sz val="10"/>
      <color rgb="FF000000"/>
      <name val="Arial"/>
      <scheme val="minor"/>
    </font>
    <font>
      <sz val="10"/>
      <color theme="1"/>
      <name val="Open Sans"/>
      <family val="2"/>
    </font>
    <font>
      <b/>
      <sz val="16"/>
      <color rgb="FFEDECE0"/>
      <name val="Open Sans"/>
      <family val="2"/>
    </font>
    <font>
      <sz val="10"/>
      <name val="Arial"/>
      <family val="2"/>
    </font>
    <font>
      <sz val="18"/>
      <color rgb="FF000000"/>
      <name val="Open Sans"/>
      <family val="2"/>
    </font>
    <font>
      <sz val="10"/>
      <color rgb="FF000000"/>
      <name val="Open Sans"/>
      <family val="2"/>
    </font>
    <font>
      <b/>
      <sz val="10"/>
      <color theme="1"/>
      <name val="Open Sans"/>
      <family val="2"/>
    </font>
    <font>
      <sz val="12"/>
      <color rgb="FF000000"/>
      <name val="Open Sans"/>
      <family val="2"/>
    </font>
    <font>
      <sz val="10"/>
      <color rgb="FFFFFFFF"/>
      <name val="Open Sans"/>
      <family val="2"/>
    </font>
    <font>
      <b/>
      <sz val="10"/>
      <color rgb="FFEDECE0"/>
      <name val="Open Sans"/>
      <family val="2"/>
    </font>
    <font>
      <sz val="10"/>
      <color theme="1"/>
      <name val="Open Sans"/>
      <family val="2"/>
    </font>
    <font>
      <sz val="12"/>
      <color theme="1"/>
      <name val="Open Sans"/>
      <family val="2"/>
    </font>
    <font>
      <b/>
      <sz val="10"/>
      <color rgb="FFFFFFFF"/>
      <name val="Open Sans"/>
      <family val="2"/>
    </font>
    <font>
      <b/>
      <sz val="10"/>
      <color rgb="FF0E2746"/>
      <name val="Open Sans"/>
      <family val="2"/>
    </font>
    <font>
      <i/>
      <sz val="10"/>
      <color theme="1"/>
      <name val="Open Sans"/>
      <family val="2"/>
    </font>
    <font>
      <b/>
      <sz val="10"/>
      <color rgb="FF000000"/>
      <name val="Open Sans"/>
      <family val="2"/>
    </font>
    <font>
      <sz val="10"/>
      <color rgb="FF0E2746"/>
      <name val="Open Sans"/>
      <family val="2"/>
    </font>
    <font>
      <i/>
      <sz val="10"/>
      <color theme="1"/>
      <name val="Open Sans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vertAlign val="superscript"/>
      <sz val="10"/>
      <color rgb="FF000000"/>
      <name val="Open Sans"/>
      <family val="2"/>
    </font>
    <font>
      <vertAlign val="subscript"/>
      <sz val="10"/>
      <color theme="1"/>
      <name val="Open Sans"/>
      <family val="2"/>
    </font>
    <font>
      <sz val="8"/>
      <color rgb="FF000000"/>
      <name val="Open Sans"/>
      <family val="2"/>
    </font>
    <font>
      <vertAlign val="superscript"/>
      <sz val="8"/>
      <color rgb="FF000000"/>
      <name val="Open Sans"/>
      <family val="2"/>
    </font>
    <font>
      <sz val="10"/>
      <color rgb="FF000000"/>
      <name val="Arial"/>
      <family val="2"/>
      <scheme val="minor"/>
    </font>
    <font>
      <b/>
      <sz val="14"/>
      <color rgb="FFFFFFFF"/>
      <name val="Open Sans"/>
      <family val="2"/>
    </font>
    <font>
      <sz val="10"/>
      <color rgb="FFFFFFFF"/>
      <name val="Arial"/>
      <family val="2"/>
    </font>
    <font>
      <b/>
      <sz val="8"/>
      <color rgb="FFFFFFFF"/>
      <name val="Open Sans"/>
      <family val="2"/>
    </font>
    <font>
      <b/>
      <sz val="12"/>
      <color rgb="FFFFFFFF"/>
      <name val="Open Sans"/>
      <family val="2"/>
    </font>
    <font>
      <vertAlign val="subscript"/>
      <sz val="10"/>
      <color rgb="FF000000"/>
      <name val="Open Sans"/>
      <family val="2"/>
    </font>
    <font>
      <sz val="10"/>
      <color rgb="FFFF0000"/>
      <name val="Open Sans"/>
      <family val="2"/>
    </font>
    <font>
      <vertAlign val="subscript"/>
      <sz val="10"/>
      <color rgb="FFFF0000"/>
      <name val="Open Sans"/>
      <family val="2"/>
    </font>
    <font>
      <b/>
      <vertAlign val="subscript"/>
      <sz val="10"/>
      <color rgb="FFFF0000"/>
      <name val="Open Sans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7"/>
        <bgColor theme="7"/>
      </patternFill>
    </fill>
    <fill>
      <patternFill patternType="solid">
        <fgColor rgb="FFAEE2E7"/>
        <bgColor rgb="FFAEE2E7"/>
      </patternFill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rgb="FFEDECE0"/>
        <bgColor rgb="FFEDECE0"/>
      </patternFill>
    </fill>
    <fill>
      <patternFill patternType="solid">
        <fgColor theme="0"/>
        <bgColor rgb="FFAEE2E7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theme="6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rgb="FF8FF994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9" fillId="0" borderId="0" xfId="0" applyFont="1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5" fontId="5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31" xfId="0" applyFont="1" applyFill="1" applyBorder="1" applyAlignment="1" applyProtection="1">
      <alignment horizontal="center" vertical="center"/>
      <protection locked="0"/>
    </xf>
    <xf numFmtId="0" fontId="10" fillId="4" borderId="32" xfId="0" applyFont="1" applyFill="1" applyBorder="1" applyAlignment="1" applyProtection="1">
      <alignment horizontal="center" vertical="center"/>
      <protection locked="0"/>
    </xf>
    <xf numFmtId="0" fontId="5" fillId="4" borderId="2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66" fontId="5" fillId="4" borderId="21" xfId="0" applyNumberFormat="1" applyFont="1" applyFill="1" applyBorder="1" applyAlignment="1" applyProtection="1">
      <alignment horizontal="center" vertical="center" wrapText="1"/>
      <protection locked="0"/>
    </xf>
    <xf numFmtId="166" fontId="5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27" fillId="0" borderId="0" xfId="0" applyFont="1"/>
    <xf numFmtId="0" fontId="28" fillId="10" borderId="39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right" vertical="center"/>
    </xf>
    <xf numFmtId="0" fontId="5" fillId="0" borderId="4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right" vertical="center"/>
    </xf>
    <xf numFmtId="0" fontId="5" fillId="0" borderId="46" xfId="0" applyFont="1" applyBorder="1" applyAlignment="1">
      <alignment horizontal="center" vertical="center" wrapText="1"/>
    </xf>
    <xf numFmtId="0" fontId="28" fillId="9" borderId="5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/>
    </xf>
    <xf numFmtId="165" fontId="5" fillId="0" borderId="13" xfId="0" applyNumberFormat="1" applyFont="1" applyBorder="1" applyAlignment="1">
      <alignment horizontal="center" vertical="center" wrapText="1"/>
    </xf>
    <xf numFmtId="165" fontId="16" fillId="0" borderId="13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12" fillId="9" borderId="1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164" fontId="12" fillId="6" borderId="5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3" borderId="56" xfId="0" applyFont="1" applyFill="1" applyBorder="1" applyAlignment="1">
      <alignment horizontal="left" vertical="center" wrapText="1"/>
    </xf>
    <xf numFmtId="0" fontId="3" fillId="0" borderId="51" xfId="0" applyFont="1" applyBorder="1"/>
    <xf numFmtId="0" fontId="1" fillId="3" borderId="22" xfId="0" applyFont="1" applyFill="1" applyBorder="1" applyAlignment="1">
      <alignment horizontal="left" vertical="center" wrapText="1"/>
    </xf>
    <xf numFmtId="0" fontId="3" fillId="0" borderId="23" xfId="0" applyFont="1" applyBorder="1"/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1" fillId="0" borderId="53" xfId="0" applyFont="1" applyBorder="1" applyAlignment="1" applyProtection="1">
      <alignment horizontal="center" vertical="center"/>
      <protection locked="0"/>
    </xf>
    <xf numFmtId="0" fontId="28" fillId="9" borderId="1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28" fillId="9" borderId="60" xfId="0" applyFont="1" applyFill="1" applyBorder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3" borderId="26" xfId="0" applyFont="1" applyFill="1" applyBorder="1" applyAlignment="1">
      <alignment horizontal="left" vertical="center" wrapText="1"/>
    </xf>
    <xf numFmtId="0" fontId="3" fillId="0" borderId="27" xfId="0" applyFont="1" applyBorder="1"/>
    <xf numFmtId="0" fontId="1" fillId="3" borderId="29" xfId="0" applyFont="1" applyFill="1" applyBorder="1" applyAlignment="1">
      <alignment horizontal="left" vertical="center" wrapText="1"/>
    </xf>
    <xf numFmtId="0" fontId="3" fillId="0" borderId="30" xfId="0" applyFont="1" applyBorder="1"/>
    <xf numFmtId="0" fontId="1" fillId="7" borderId="26" xfId="0" applyFont="1" applyFill="1" applyBorder="1" applyAlignment="1">
      <alignment vertical="center"/>
    </xf>
    <xf numFmtId="0" fontId="1" fillId="3" borderId="43" xfId="0" applyFont="1" applyFill="1" applyBorder="1" applyAlignment="1">
      <alignment horizontal="left" vertical="center" wrapText="1"/>
    </xf>
    <xf numFmtId="0" fontId="1" fillId="3" borderId="44" xfId="0" applyFont="1" applyFill="1" applyBorder="1" applyAlignment="1">
      <alignment horizontal="left" vertical="center" wrapText="1"/>
    </xf>
    <xf numFmtId="0" fontId="1" fillId="3" borderId="46" xfId="0" applyFont="1" applyFill="1" applyBorder="1" applyAlignment="1">
      <alignment horizontal="left" vertical="center" wrapText="1"/>
    </xf>
    <xf numFmtId="0" fontId="1" fillId="3" borderId="47" xfId="0" applyFont="1" applyFill="1" applyBorder="1" applyAlignment="1">
      <alignment horizontal="left" vertical="center" wrapText="1"/>
    </xf>
    <xf numFmtId="0" fontId="28" fillId="9" borderId="15" xfId="0" applyFont="1" applyFill="1" applyBorder="1" applyAlignment="1">
      <alignment horizontal="center" vertical="center"/>
    </xf>
    <xf numFmtId="0" fontId="28" fillId="9" borderId="17" xfId="0" applyFont="1" applyFill="1" applyBorder="1" applyAlignment="1">
      <alignment horizontal="center" vertical="center"/>
    </xf>
    <xf numFmtId="0" fontId="29" fillId="9" borderId="50" xfId="0" applyFont="1" applyFill="1" applyBorder="1" applyAlignment="1">
      <alignment horizontal="center"/>
    </xf>
    <xf numFmtId="0" fontId="29" fillId="9" borderId="16" xfId="0" applyFont="1" applyFill="1" applyBorder="1" applyAlignment="1">
      <alignment horizontal="center"/>
    </xf>
    <xf numFmtId="0" fontId="17" fillId="0" borderId="35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1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0" fillId="0" borderId="0" xfId="0"/>
    <xf numFmtId="0" fontId="3" fillId="0" borderId="7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8" fillId="10" borderId="40" xfId="0" applyFont="1" applyFill="1" applyBorder="1" applyAlignment="1">
      <alignment vertical="center" wrapText="1"/>
    </xf>
    <xf numFmtId="0" fontId="8" fillId="10" borderId="41" xfId="0" applyFont="1" applyFill="1" applyBorder="1" applyAlignment="1">
      <alignment vertical="center" wrapText="1"/>
    </xf>
    <xf numFmtId="0" fontId="6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left" vertical="center" wrapText="1"/>
    </xf>
    <xf numFmtId="0" fontId="17" fillId="0" borderId="34" xfId="0" applyFont="1" applyBorder="1" applyAlignment="1">
      <alignment vertical="center" wrapText="1"/>
    </xf>
    <xf numFmtId="0" fontId="28" fillId="10" borderId="37" xfId="0" applyFont="1" applyFill="1" applyBorder="1" applyAlignment="1">
      <alignment horizontal="center" vertical="center"/>
    </xf>
    <xf numFmtId="0" fontId="29" fillId="10" borderId="38" xfId="0" applyFont="1" applyFill="1" applyBorder="1" applyAlignment="1">
      <alignment horizontal="center"/>
    </xf>
    <xf numFmtId="4" fontId="12" fillId="6" borderId="43" xfId="0" applyNumberFormat="1" applyFont="1" applyFill="1" applyBorder="1" applyAlignment="1">
      <alignment horizontal="center" vertical="center" wrapText="1"/>
    </xf>
    <xf numFmtId="166" fontId="13" fillId="12" borderId="46" xfId="0" applyNumberFormat="1" applyFont="1" applyFill="1" applyBorder="1" applyAlignment="1">
      <alignment horizontal="center" vertical="center" wrapText="1"/>
    </xf>
    <xf numFmtId="165" fontId="13" fillId="12" borderId="13" xfId="0" applyNumberFormat="1" applyFont="1" applyFill="1" applyBorder="1" applyAlignment="1">
      <alignment horizontal="center" vertical="center" wrapText="1"/>
    </xf>
    <xf numFmtId="165" fontId="13" fillId="12" borderId="13" xfId="0" applyNumberFormat="1" applyFont="1" applyFill="1" applyBorder="1" applyAlignment="1">
      <alignment horizontal="center" vertical="center"/>
    </xf>
    <xf numFmtId="166" fontId="13" fillId="12" borderId="8" xfId="0" applyNumberFormat="1" applyFont="1" applyFill="1" applyBorder="1" applyAlignment="1">
      <alignment horizontal="center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13" fillId="12" borderId="24" xfId="0" applyFont="1" applyFill="1" applyBorder="1" applyAlignment="1">
      <alignment horizontal="center" vertical="center" wrapText="1"/>
    </xf>
    <xf numFmtId="0" fontId="13" fillId="12" borderId="25" xfId="0" applyFont="1" applyFill="1" applyBorder="1" applyAlignment="1">
      <alignment horizontal="center" vertical="center" wrapText="1"/>
    </xf>
    <xf numFmtId="0" fontId="13" fillId="12" borderId="9" xfId="0" applyFont="1" applyFill="1" applyBorder="1" applyAlignment="1">
      <alignment horizontal="center" vertical="center" wrapText="1"/>
    </xf>
    <xf numFmtId="0" fontId="13" fillId="12" borderId="9" xfId="0" applyFont="1" applyFill="1" applyBorder="1" applyAlignment="1">
      <alignment horizontal="center" vertical="center"/>
    </xf>
    <xf numFmtId="0" fontId="1" fillId="11" borderId="61" xfId="0" applyFont="1" applyFill="1" applyBorder="1" applyAlignment="1" applyProtection="1">
      <alignment horizontal="center" vertical="center"/>
      <protection locked="0"/>
    </xf>
    <xf numFmtId="2" fontId="1" fillId="11" borderId="6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13" borderId="61" xfId="0" applyFont="1" applyFill="1" applyBorder="1" applyAlignment="1" applyProtection="1">
      <alignment horizontal="center" vertical="center"/>
      <protection locked="0"/>
    </xf>
    <xf numFmtId="0" fontId="1" fillId="0" borderId="63" xfId="0" applyFont="1" applyBorder="1" applyAlignment="1" applyProtection="1">
      <alignment horizontal="center" vertical="center"/>
      <protection locked="0"/>
    </xf>
    <xf numFmtId="0" fontId="5" fillId="13" borderId="59" xfId="0" applyFont="1" applyFill="1" applyBorder="1" applyAlignment="1">
      <alignment horizontal="center" vertical="center" wrapText="1"/>
    </xf>
    <xf numFmtId="0" fontId="1" fillId="13" borderId="57" xfId="0" applyFont="1" applyFill="1" applyBorder="1" applyAlignment="1">
      <alignment horizontal="right" vertical="center"/>
    </xf>
    <xf numFmtId="0" fontId="1" fillId="13" borderId="54" xfId="0" applyFont="1" applyFill="1" applyBorder="1" applyAlignment="1" applyProtection="1">
      <alignment horizontal="right" vertical="center" wrapText="1"/>
      <protection locked="0"/>
    </xf>
    <xf numFmtId="0" fontId="1" fillId="13" borderId="55" xfId="0" applyFont="1" applyFill="1" applyBorder="1" applyAlignment="1" applyProtection="1">
      <alignment vertical="center"/>
      <protection locked="0"/>
    </xf>
    <xf numFmtId="167" fontId="5" fillId="14" borderId="36" xfId="0" applyNumberFormat="1" applyFont="1" applyFill="1" applyBorder="1" applyAlignment="1" applyProtection="1">
      <alignment horizontal="center" vertical="center"/>
      <protection locked="0"/>
    </xf>
    <xf numFmtId="0" fontId="1" fillId="0" borderId="62" xfId="0" applyFont="1" applyBorder="1" applyAlignment="1" applyProtection="1">
      <alignment horizontal="center" vertical="center"/>
      <protection locked="0"/>
    </xf>
    <xf numFmtId="0" fontId="1" fillId="13" borderId="64" xfId="0" applyFont="1" applyFill="1" applyBorder="1" applyAlignment="1" applyProtection="1">
      <alignment horizontal="right" vertical="center" wrapText="1"/>
      <protection locked="0"/>
    </xf>
    <xf numFmtId="0" fontId="1" fillId="13" borderId="65" xfId="0" applyFont="1" applyFill="1" applyBorder="1" applyAlignment="1" applyProtection="1">
      <alignment vertical="center"/>
      <protection locked="0"/>
    </xf>
    <xf numFmtId="0" fontId="18" fillId="13" borderId="64" xfId="0" applyFont="1" applyFill="1" applyBorder="1" applyAlignment="1" applyProtection="1">
      <alignment horizontal="right"/>
      <protection locked="0"/>
    </xf>
    <xf numFmtId="0" fontId="0" fillId="13" borderId="65" xfId="0" applyFill="1" applyBorder="1" applyProtection="1">
      <protection locked="0"/>
    </xf>
    <xf numFmtId="0" fontId="18" fillId="13" borderId="45" xfId="0" applyFont="1" applyFill="1" applyBorder="1" applyAlignment="1" applyProtection="1">
      <alignment horizontal="right"/>
      <protection locked="0"/>
    </xf>
    <xf numFmtId="168" fontId="5" fillId="14" borderId="46" xfId="0" applyNumberFormat="1" applyFont="1" applyFill="1" applyBorder="1" applyAlignment="1" applyProtection="1">
      <alignment horizontal="center" vertical="center"/>
      <protection locked="0"/>
    </xf>
    <xf numFmtId="0" fontId="1" fillId="13" borderId="47" xfId="0" applyFont="1" applyFill="1" applyBorder="1" applyAlignment="1" applyProtection="1">
      <alignment vertical="center"/>
      <protection locked="0"/>
    </xf>
    <xf numFmtId="0" fontId="31" fillId="9" borderId="37" xfId="0" applyFont="1" applyFill="1" applyBorder="1" applyAlignment="1" applyProtection="1">
      <alignment horizontal="center" vertical="center"/>
      <protection locked="0"/>
    </xf>
    <xf numFmtId="0" fontId="31" fillId="9" borderId="62" xfId="0" applyFont="1" applyFill="1" applyBorder="1" applyAlignment="1" applyProtection="1">
      <alignment horizontal="center" vertical="center"/>
      <protection locked="0"/>
    </xf>
    <xf numFmtId="0" fontId="31" fillId="9" borderId="41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2" fillId="8" borderId="21" xfId="0" applyFont="1" applyFill="1" applyBorder="1" applyAlignment="1" applyProtection="1">
      <alignment horizontal="center" vertical="center" wrapText="1"/>
      <protection locked="0"/>
    </xf>
    <xf numFmtId="0" fontId="12" fillId="5" borderId="8" xfId="0" applyFont="1" applyFill="1" applyBorder="1" applyAlignment="1" applyProtection="1">
      <alignment horizontal="center" vertical="center" wrapText="1"/>
      <protection locked="0"/>
    </xf>
    <xf numFmtId="0" fontId="12" fillId="5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0E27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60463</xdr:colOff>
      <xdr:row>20</xdr:row>
      <xdr:rowOff>45556</xdr:rowOff>
    </xdr:from>
    <xdr:to>
      <xdr:col>9</xdr:col>
      <xdr:colOff>171368</xdr:colOff>
      <xdr:row>25</xdr:row>
      <xdr:rowOff>419421</xdr:rowOff>
    </xdr:to>
    <xdr:pic>
      <xdr:nvPicPr>
        <xdr:cNvPr id="2" name="Picture 1" descr="Screen shot 2013-04-22 at 12.01.28 PM.png">
          <a:extLst>
            <a:ext uri="{FF2B5EF4-FFF2-40B4-BE49-F238E27FC236}">
              <a16:creationId xmlns:a16="http://schemas.microsoft.com/office/drawing/2014/main" id="{6E28DB75-C12F-498F-AE85-2A5A38B37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7485" y="6398317"/>
          <a:ext cx="3075250" cy="256875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E2746"/>
      </a:dk1>
      <a:lt1>
        <a:srgbClr val="00AAAF"/>
      </a:lt1>
      <a:dk2>
        <a:srgbClr val="0E2746"/>
      </a:dk2>
      <a:lt2>
        <a:srgbClr val="00AAAF"/>
      </a:lt2>
      <a:accent1>
        <a:srgbClr val="6E4692"/>
      </a:accent1>
      <a:accent2>
        <a:srgbClr val="FFCF34"/>
      </a:accent2>
      <a:accent3>
        <a:srgbClr val="DFFD61"/>
      </a:accent3>
      <a:accent4>
        <a:srgbClr val="EDECE0"/>
      </a:accent4>
      <a:accent5>
        <a:srgbClr val="D1F1DA"/>
      </a:accent5>
      <a:accent6>
        <a:srgbClr val="FBDAD7"/>
      </a:accent6>
      <a:hlink>
        <a:srgbClr val="00AAAF"/>
      </a:hlink>
      <a:folHlink>
        <a:srgbClr val="00AAA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A1006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12.6640625" defaultRowHeight="15" customHeight="1" outlineLevelRow="1" x14ac:dyDescent="0.25"/>
  <cols>
    <col min="1" max="1" width="1.44140625" style="4" customWidth="1"/>
    <col min="2" max="2" width="32.44140625" style="4" bestFit="1" customWidth="1"/>
    <col min="3" max="3" width="14.44140625" style="4" customWidth="1"/>
    <col min="4" max="4" width="14" style="4" customWidth="1"/>
    <col min="5" max="6" width="42.77734375" style="4" customWidth="1"/>
    <col min="7" max="7" width="1.5546875" style="4" customWidth="1"/>
    <col min="8" max="8" width="18.5546875" style="4" bestFit="1" customWidth="1"/>
    <col min="9" max="9" width="24.77734375" style="4" customWidth="1"/>
    <col min="10" max="10" width="30.21875" style="4" customWidth="1"/>
    <col min="11" max="15" width="11.88671875" style="4" customWidth="1"/>
    <col min="16" max="27" width="11.44140625" style="4" customWidth="1"/>
    <col min="28" max="16384" width="12.6640625" style="4"/>
  </cols>
  <sheetData>
    <row r="1" spans="1:27" ht="7.2" customHeight="1" x14ac:dyDescent="0.25">
      <c r="A1" s="2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7.399999999999999" customHeight="1" x14ac:dyDescent="0.25">
      <c r="A2" s="2"/>
      <c r="B2" s="78" t="s">
        <v>83</v>
      </c>
      <c r="C2" s="79"/>
      <c r="D2" s="80"/>
      <c r="E2" s="76" t="s">
        <v>0</v>
      </c>
      <c r="F2" s="77"/>
      <c r="G2" s="2"/>
      <c r="H2" s="3"/>
      <c r="I2" s="3"/>
      <c r="J2" s="3"/>
      <c r="K2" s="2"/>
      <c r="L2" s="5"/>
      <c r="M2" s="5"/>
      <c r="N2" s="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7.399999999999999" customHeight="1" x14ac:dyDescent="0.25">
      <c r="A3" s="2"/>
      <c r="B3" s="81"/>
      <c r="C3" s="82"/>
      <c r="D3" s="83"/>
      <c r="E3" s="21" t="s">
        <v>1</v>
      </c>
      <c r="F3" s="103" t="s">
        <v>2</v>
      </c>
      <c r="G3" s="2"/>
      <c r="H3" s="3"/>
      <c r="I3" s="3"/>
      <c r="J3" s="3"/>
      <c r="K3" s="2"/>
      <c r="L3" s="7"/>
      <c r="M3" s="7"/>
      <c r="N3" s="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7.399999999999999" customHeight="1" x14ac:dyDescent="0.25">
      <c r="A4" s="2"/>
      <c r="B4" s="84"/>
      <c r="C4" s="85"/>
      <c r="D4" s="86"/>
      <c r="E4" s="134" t="s">
        <v>3</v>
      </c>
      <c r="F4" s="22" t="s">
        <v>4</v>
      </c>
      <c r="G4" s="2"/>
      <c r="H4" s="3"/>
      <c r="I4" s="3"/>
      <c r="J4" s="3"/>
      <c r="K4" s="2"/>
      <c r="L4" s="7"/>
      <c r="M4" s="7"/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7.2" customHeight="1" thickBot="1" x14ac:dyDescent="0.3">
      <c r="A5" s="2"/>
      <c r="B5" s="2"/>
      <c r="C5" s="2"/>
      <c r="D5" s="2"/>
      <c r="E5" s="59"/>
      <c r="F5" s="60"/>
      <c r="G5" s="2"/>
      <c r="H5" s="8"/>
      <c r="I5" s="3"/>
      <c r="J5" s="3"/>
      <c r="K5" s="2"/>
      <c r="L5" s="7"/>
      <c r="M5" s="7"/>
      <c r="N5" s="7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4.799999999999997" customHeight="1" thickBot="1" x14ac:dyDescent="0.3">
      <c r="A6" s="2"/>
      <c r="B6" s="92" t="s">
        <v>69</v>
      </c>
      <c r="C6" s="93"/>
      <c r="D6" s="26" t="s">
        <v>5</v>
      </c>
      <c r="E6" s="87"/>
      <c r="F6" s="88"/>
      <c r="G6" s="2"/>
      <c r="I6" s="3"/>
      <c r="J6" s="3"/>
      <c r="K6" s="2"/>
      <c r="L6" s="9"/>
      <c r="M6" s="9"/>
      <c r="N6" s="9"/>
      <c r="O6" s="9"/>
      <c r="P6" s="9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4.799999999999997" customHeight="1" x14ac:dyDescent="0.25">
      <c r="A7" s="2"/>
      <c r="B7" s="27" t="s">
        <v>64</v>
      </c>
      <c r="C7" s="94" t="str">
        <f>IFERROR(((C22*C23)-(C26-C31))/C22,"-")</f>
        <v>-</v>
      </c>
      <c r="D7" s="28" t="s">
        <v>65</v>
      </c>
      <c r="E7" s="66" t="s">
        <v>54</v>
      </c>
      <c r="F7" s="67"/>
      <c r="G7" s="2"/>
      <c r="H7" s="24"/>
      <c r="I7" s="23"/>
      <c r="J7" s="3"/>
      <c r="K7" s="2"/>
      <c r="L7" s="9"/>
      <c r="M7" s="9"/>
      <c r="N7" s="9"/>
      <c r="O7" s="9"/>
      <c r="P7" s="9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34.799999999999997" customHeight="1" thickBot="1" x14ac:dyDescent="0.3">
      <c r="A8" s="2"/>
      <c r="B8" s="29" t="s">
        <v>53</v>
      </c>
      <c r="C8" s="95" t="str">
        <f>IFERROR(((C22*C23)-(C26-C31)),"-")</f>
        <v>-</v>
      </c>
      <c r="D8" s="30" t="s">
        <v>66</v>
      </c>
      <c r="E8" s="68" t="s">
        <v>85</v>
      </c>
      <c r="F8" s="69"/>
      <c r="G8" s="2"/>
      <c r="H8" s="24"/>
      <c r="I8" s="23"/>
      <c r="J8" s="3"/>
      <c r="K8" s="2"/>
      <c r="L8" s="9"/>
      <c r="M8" s="9"/>
      <c r="N8" s="9"/>
      <c r="O8" s="9"/>
      <c r="P8" s="9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8" thickBot="1" x14ac:dyDescent="0.3">
      <c r="A9" s="2"/>
      <c r="B9" s="59"/>
      <c r="C9" s="60"/>
      <c r="D9" s="60"/>
      <c r="E9" s="60"/>
      <c r="F9" s="60"/>
      <c r="G9" s="2"/>
      <c r="J9" s="3"/>
      <c r="K9" s="2"/>
      <c r="L9" s="2"/>
      <c r="M9" s="2"/>
      <c r="N9" s="9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34.799999999999997" customHeight="1" thickBot="1" x14ac:dyDescent="0.4">
      <c r="A10" s="2"/>
      <c r="B10" s="70" t="s">
        <v>9</v>
      </c>
      <c r="C10" s="71"/>
      <c r="D10" s="31" t="s">
        <v>5</v>
      </c>
      <c r="E10" s="72"/>
      <c r="F10" s="73"/>
      <c r="G10" s="2"/>
      <c r="H10" s="42" t="s">
        <v>10</v>
      </c>
      <c r="I10" s="43" t="s">
        <v>70</v>
      </c>
      <c r="J10" s="10"/>
      <c r="K10" s="11"/>
      <c r="L10" s="2"/>
      <c r="M10" s="2"/>
      <c r="N10" s="9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34.799999999999997" customHeight="1" x14ac:dyDescent="0.25">
      <c r="A11" s="2"/>
      <c r="B11" s="32" t="s">
        <v>11</v>
      </c>
      <c r="C11" s="132" t="s">
        <v>67</v>
      </c>
      <c r="D11" s="33" t="s">
        <v>12</v>
      </c>
      <c r="E11" s="51" t="s">
        <v>55</v>
      </c>
      <c r="F11" s="52"/>
      <c r="G11" s="2"/>
      <c r="H11" s="99" t="s">
        <v>13</v>
      </c>
      <c r="I11" s="100">
        <v>160</v>
      </c>
      <c r="J11" s="11"/>
      <c r="K11" s="11"/>
      <c r="L11" s="2"/>
      <c r="M11" s="2"/>
      <c r="N11" s="9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34.799999999999997" customHeight="1" x14ac:dyDescent="0.25">
      <c r="A12" s="2"/>
      <c r="B12" s="34" t="s">
        <v>14</v>
      </c>
      <c r="C12" s="133" t="s">
        <v>67</v>
      </c>
      <c r="D12" s="35"/>
      <c r="E12" s="61" t="s">
        <v>56</v>
      </c>
      <c r="F12" s="62"/>
      <c r="G12" s="2"/>
      <c r="H12" s="101" t="s">
        <v>16</v>
      </c>
      <c r="I12" s="102">
        <v>50</v>
      </c>
      <c r="J12" s="11"/>
      <c r="K12" s="11"/>
      <c r="L12" s="2"/>
      <c r="M12" s="2"/>
      <c r="N12" s="9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34.799999999999997" customHeight="1" x14ac:dyDescent="0.25">
      <c r="A13" s="2"/>
      <c r="B13" s="34" t="s">
        <v>52</v>
      </c>
      <c r="C13" s="12"/>
      <c r="D13" s="36" t="s">
        <v>68</v>
      </c>
      <c r="E13" s="65" t="s">
        <v>57</v>
      </c>
      <c r="F13" s="62"/>
      <c r="G13" s="2"/>
      <c r="H13" s="101" t="s">
        <v>15</v>
      </c>
      <c r="I13" s="102">
        <v>17</v>
      </c>
      <c r="J13" s="11"/>
      <c r="M13" s="2"/>
      <c r="N13" s="9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31.2" x14ac:dyDescent="0.25">
      <c r="A14" s="2"/>
      <c r="B14" s="37" t="s">
        <v>51</v>
      </c>
      <c r="C14" s="96">
        <f>PI()*(C13/2)^2</f>
        <v>0</v>
      </c>
      <c r="D14" s="38" t="s">
        <v>50</v>
      </c>
      <c r="E14" s="63" t="s">
        <v>58</v>
      </c>
      <c r="F14" s="64"/>
      <c r="G14" s="2"/>
      <c r="H14" s="101" t="s">
        <v>17</v>
      </c>
      <c r="I14" s="102">
        <v>0.21</v>
      </c>
      <c r="J14" s="3"/>
      <c r="M14" s="2"/>
      <c r="N14" s="9"/>
      <c r="O14" s="9"/>
      <c r="P14" s="9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8" thickBot="1" x14ac:dyDescent="0.3">
      <c r="A15" s="2"/>
      <c r="B15" s="59"/>
      <c r="C15" s="60"/>
      <c r="D15" s="60"/>
      <c r="E15" s="60"/>
      <c r="F15" s="60"/>
      <c r="G15" s="2"/>
      <c r="H15" s="13" t="s">
        <v>18</v>
      </c>
      <c r="I15" s="14"/>
      <c r="J15" s="3"/>
      <c r="M15" s="2"/>
      <c r="N15" s="9"/>
      <c r="O15" s="9"/>
      <c r="P15" s="9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34.799999999999997" customHeight="1" thickBot="1" x14ac:dyDescent="0.3">
      <c r="A16" s="2"/>
      <c r="B16" s="70" t="s">
        <v>19</v>
      </c>
      <c r="C16" s="71"/>
      <c r="D16" s="31" t="s">
        <v>5</v>
      </c>
      <c r="E16" s="72"/>
      <c r="F16" s="73"/>
      <c r="G16" s="2"/>
      <c r="H16" s="89" t="s">
        <v>88</v>
      </c>
      <c r="I16" s="77"/>
      <c r="J16" s="3"/>
      <c r="M16" s="2"/>
      <c r="N16" s="9"/>
      <c r="O16" s="9"/>
      <c r="P16" s="9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4.799999999999997" customHeight="1" x14ac:dyDescent="0.25">
      <c r="A17" s="2"/>
      <c r="B17" s="32" t="s">
        <v>20</v>
      </c>
      <c r="C17" s="15"/>
      <c r="D17" s="33" t="s">
        <v>21</v>
      </c>
      <c r="E17" s="51" t="s">
        <v>71</v>
      </c>
      <c r="F17" s="52"/>
      <c r="G17" s="2"/>
      <c r="H17" s="90" t="s">
        <v>22</v>
      </c>
      <c r="I17" s="62"/>
      <c r="J17" s="3"/>
      <c r="K17" s="2"/>
      <c r="L17" s="2"/>
      <c r="M17" s="2"/>
      <c r="N17" s="9"/>
      <c r="O17" s="9"/>
      <c r="P17" s="9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4.799999999999997" customHeight="1" x14ac:dyDescent="0.25">
      <c r="A18" s="2"/>
      <c r="B18" s="34" t="s">
        <v>23</v>
      </c>
      <c r="C18" s="6"/>
      <c r="D18" s="36" t="s">
        <v>24</v>
      </c>
      <c r="E18" s="61" t="s">
        <v>59</v>
      </c>
      <c r="F18" s="62"/>
      <c r="G18" s="2"/>
      <c r="H18" s="91" t="s">
        <v>25</v>
      </c>
      <c r="I18" s="62"/>
      <c r="J18" s="3"/>
      <c r="K18" s="2"/>
      <c r="L18" s="2"/>
      <c r="M18" s="2"/>
      <c r="N18" s="9"/>
      <c r="O18" s="9"/>
      <c r="P18" s="9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4.799999999999997" customHeight="1" x14ac:dyDescent="0.35">
      <c r="A19" s="2"/>
      <c r="B19" s="37" t="s">
        <v>26</v>
      </c>
      <c r="C19" s="97" t="str">
        <f>IFERROR(C18/C17,"-")</f>
        <v>-</v>
      </c>
      <c r="D19" s="39" t="s">
        <v>27</v>
      </c>
      <c r="E19" s="63" t="s">
        <v>60</v>
      </c>
      <c r="F19" s="64"/>
      <c r="G19" s="2"/>
      <c r="H19" s="74" t="s">
        <v>28</v>
      </c>
      <c r="I19" s="75"/>
      <c r="J19" s="3"/>
      <c r="K19" s="2"/>
      <c r="L19" s="2"/>
      <c r="M19" s="2"/>
      <c r="N19" s="9"/>
      <c r="O19" s="9"/>
      <c r="P19" s="9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8" thickBot="1" x14ac:dyDescent="0.3">
      <c r="A20" s="2"/>
      <c r="B20" s="59"/>
      <c r="C20" s="60"/>
      <c r="D20" s="60"/>
      <c r="E20" s="60"/>
      <c r="F20" s="60"/>
      <c r="G20" s="2"/>
      <c r="I20" s="16"/>
      <c r="J20" s="3"/>
      <c r="K20" s="9"/>
      <c r="L20" s="2"/>
      <c r="M20" s="2"/>
      <c r="N20" s="9"/>
      <c r="O20" s="9"/>
      <c r="P20" s="9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4.799999999999997" customHeight="1" thickBot="1" x14ac:dyDescent="0.3">
      <c r="A21" s="2"/>
      <c r="B21" s="70" t="s">
        <v>29</v>
      </c>
      <c r="C21" s="71"/>
      <c r="D21" s="31" t="s">
        <v>5</v>
      </c>
      <c r="E21" s="72"/>
      <c r="F21" s="73"/>
      <c r="G21" s="2"/>
      <c r="H21" s="17"/>
      <c r="I21" s="17"/>
      <c r="J21" s="3"/>
      <c r="M21" s="2"/>
      <c r="N21" s="9"/>
      <c r="O21" s="9"/>
      <c r="P21" s="9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34.799999999999997" customHeight="1" x14ac:dyDescent="0.35">
      <c r="A22" s="2"/>
      <c r="B22" s="32" t="s">
        <v>30</v>
      </c>
      <c r="C22" s="18"/>
      <c r="D22" s="36" t="s">
        <v>68</v>
      </c>
      <c r="E22" s="51" t="s">
        <v>61</v>
      </c>
      <c r="F22" s="52"/>
      <c r="G22" s="2"/>
      <c r="H22" s="17"/>
      <c r="I22" s="17"/>
      <c r="J22" s="10"/>
      <c r="M22" s="2"/>
      <c r="N22" s="9"/>
      <c r="O22" s="9"/>
      <c r="P22" s="9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34.799999999999997" customHeight="1" x14ac:dyDescent="0.25">
      <c r="A23" s="2"/>
      <c r="B23" s="34" t="s">
        <v>31</v>
      </c>
      <c r="C23" s="19"/>
      <c r="D23" s="40" t="s">
        <v>65</v>
      </c>
      <c r="E23" s="61" t="s">
        <v>62</v>
      </c>
      <c r="F23" s="62"/>
      <c r="G23" s="2"/>
      <c r="H23" s="17"/>
      <c r="I23" s="17"/>
      <c r="J23" s="9"/>
      <c r="M23" s="2"/>
      <c r="N23" s="9"/>
      <c r="O23" s="9"/>
      <c r="P23" s="9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34.799999999999997" customHeight="1" x14ac:dyDescent="0.25">
      <c r="A24" s="2"/>
      <c r="B24" s="34" t="s">
        <v>32</v>
      </c>
      <c r="C24" s="98">
        <f>MIN(C22,C25)*C23</f>
        <v>0</v>
      </c>
      <c r="D24" s="41" t="s">
        <v>66</v>
      </c>
      <c r="E24" s="61" t="s">
        <v>86</v>
      </c>
      <c r="F24" s="62"/>
      <c r="G24" s="2"/>
      <c r="H24" s="17"/>
      <c r="I24" s="17"/>
      <c r="J24" s="3"/>
      <c r="M24" s="9"/>
      <c r="N24" s="9"/>
      <c r="O24" s="9"/>
      <c r="P24" s="9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34.799999999999997" customHeight="1" x14ac:dyDescent="0.25">
      <c r="A25" s="2"/>
      <c r="B25" s="34" t="s">
        <v>33</v>
      </c>
      <c r="C25" s="19"/>
      <c r="D25" s="36" t="s">
        <v>68</v>
      </c>
      <c r="E25" s="61" t="s">
        <v>63</v>
      </c>
      <c r="F25" s="62"/>
      <c r="G25" s="2"/>
      <c r="H25" s="17"/>
      <c r="I25" s="17"/>
      <c r="J25" s="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34.799999999999997" customHeight="1" thickBot="1" x14ac:dyDescent="0.3">
      <c r="A26" s="2"/>
      <c r="B26" s="37" t="s">
        <v>34</v>
      </c>
      <c r="C26" s="20"/>
      <c r="D26" s="30" t="s">
        <v>66</v>
      </c>
      <c r="E26" s="63" t="s">
        <v>49</v>
      </c>
      <c r="F26" s="64"/>
      <c r="G26" s="2"/>
      <c r="H26" s="17"/>
      <c r="I26" s="17"/>
      <c r="J26" s="3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 x14ac:dyDescent="0.35">
      <c r="A27" s="2"/>
      <c r="B27" s="8"/>
      <c r="C27" s="8"/>
      <c r="D27" s="8"/>
      <c r="E27" s="8"/>
      <c r="F27" s="2"/>
      <c r="G27" s="2"/>
      <c r="H27" s="16"/>
      <c r="I27" s="16"/>
      <c r="J27" s="10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 thickBot="1" x14ac:dyDescent="0.4">
      <c r="A28" s="2"/>
      <c r="B28" s="2"/>
      <c r="C28" s="2"/>
      <c r="D28" s="2"/>
      <c r="E28" s="2"/>
      <c r="F28" s="2"/>
      <c r="G28" s="2"/>
      <c r="H28" s="16"/>
      <c r="I28" s="16"/>
      <c r="J28" s="1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1" collapsed="1" x14ac:dyDescent="0.25">
      <c r="A29" s="2"/>
      <c r="B29" s="56" t="s">
        <v>87</v>
      </c>
      <c r="C29" s="57"/>
      <c r="D29" s="57"/>
      <c r="E29" s="57"/>
      <c r="F29" s="58"/>
      <c r="G29" s="2"/>
      <c r="H29" s="2"/>
      <c r="I29" s="2"/>
      <c r="J29" s="3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6" hidden="1" outlineLevel="1" thickBot="1" x14ac:dyDescent="0.3">
      <c r="A30" s="2"/>
      <c r="B30" s="111" t="s">
        <v>35</v>
      </c>
      <c r="C30" s="113" t="e">
        <f>IF(C11,C51/5.678,C41/5.678)</f>
        <v>#VALUE!</v>
      </c>
      <c r="D30" s="112" t="s">
        <v>36</v>
      </c>
      <c r="E30" s="2"/>
      <c r="F30" s="2"/>
      <c r="G30" s="2"/>
      <c r="H30" s="2"/>
      <c r="I30" s="2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30.6" hidden="1" outlineLevel="1" thickBot="1" x14ac:dyDescent="0.3">
      <c r="A31" s="2"/>
      <c r="B31" s="110" t="s">
        <v>6</v>
      </c>
      <c r="C31" s="47" t="str">
        <f>IFERROR(ROUND(1/((1/C26)+C30),1),"Pending Selection")</f>
        <v>Pending Selection</v>
      </c>
      <c r="D31" s="109" t="s">
        <v>7</v>
      </c>
      <c r="E31" s="49" t="s">
        <v>8</v>
      </c>
      <c r="F31" s="50"/>
      <c r="G31" s="2"/>
      <c r="J31" s="3"/>
      <c r="K31" s="2"/>
      <c r="L31" s="2"/>
      <c r="M31" s="2"/>
      <c r="N31" s="9"/>
      <c r="O31" s="9"/>
      <c r="P31" s="9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7.399999999999999" hidden="1" outlineLevel="1" x14ac:dyDescent="0.25">
      <c r="A32" s="2"/>
      <c r="B32" s="122" t="s">
        <v>82</v>
      </c>
      <c r="C32" s="123"/>
      <c r="D32" s="124"/>
      <c r="E32" s="114" t="e" vm="1">
        <v>#VALUE!</v>
      </c>
      <c r="F32" s="53"/>
      <c r="G32" s="2"/>
      <c r="H32" s="2"/>
      <c r="I32" s="2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idden="1" outlineLevel="1" x14ac:dyDescent="0.25">
      <c r="A33" s="2"/>
      <c r="B33" s="115" t="s">
        <v>78</v>
      </c>
      <c r="C33" s="105">
        <f>_xlfn.IFNA(VLOOKUP(C12,H11:I15,2,FALSE),)</f>
        <v>0</v>
      </c>
      <c r="D33" s="116" t="s">
        <v>37</v>
      </c>
      <c r="E33" s="106"/>
      <c r="F33" s="54"/>
      <c r="G33" s="2"/>
      <c r="H33" s="2"/>
      <c r="I33" s="2"/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idden="1" outlineLevel="1" x14ac:dyDescent="0.25">
      <c r="A34" s="2"/>
      <c r="B34" s="117" t="s">
        <v>38</v>
      </c>
      <c r="C34" s="105" t="e">
        <f>C19/0.3048^2</f>
        <v>#VALUE!</v>
      </c>
      <c r="D34" s="116" t="s">
        <v>39</v>
      </c>
      <c r="E34" s="106"/>
      <c r="F34" s="54"/>
      <c r="G34" s="2"/>
      <c r="H34" s="2"/>
      <c r="I34" s="2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idden="1" outlineLevel="1" x14ac:dyDescent="0.25">
      <c r="A35" s="2"/>
      <c r="B35" s="117" t="s">
        <v>40</v>
      </c>
      <c r="C35" s="105">
        <f>C14*0.0254^2</f>
        <v>0</v>
      </c>
      <c r="D35" s="116" t="s">
        <v>41</v>
      </c>
      <c r="E35" s="106"/>
      <c r="F35" s="54"/>
      <c r="G35" s="2"/>
      <c r="H35" s="2"/>
      <c r="I35" s="2"/>
      <c r="J35" s="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idden="1" outlineLevel="1" x14ac:dyDescent="0.25">
      <c r="A36" s="2"/>
      <c r="B36" s="117" t="s">
        <v>42</v>
      </c>
      <c r="C36" s="105">
        <f>C22*0.0254</f>
        <v>0</v>
      </c>
      <c r="D36" s="116" t="s">
        <v>43</v>
      </c>
      <c r="E36" s="106"/>
      <c r="F36" s="54"/>
      <c r="G36" s="2"/>
      <c r="H36" s="2"/>
      <c r="I36" s="2"/>
      <c r="J36" s="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idden="1" outlineLevel="1" x14ac:dyDescent="0.25">
      <c r="A37" s="2"/>
      <c r="B37" s="117" t="s">
        <v>44</v>
      </c>
      <c r="C37" s="105">
        <f>C25*0.0254</f>
        <v>0</v>
      </c>
      <c r="D37" s="116" t="s">
        <v>43</v>
      </c>
      <c r="E37" s="106"/>
      <c r="F37" s="54"/>
      <c r="G37" s="2"/>
      <c r="H37" s="2"/>
      <c r="I37" s="2"/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idden="1" outlineLevel="1" x14ac:dyDescent="0.25">
      <c r="A38" s="2"/>
      <c r="B38" s="117" t="s">
        <v>45</v>
      </c>
      <c r="C38" s="105">
        <f>C24/5.678</f>
        <v>0</v>
      </c>
      <c r="D38" s="116" t="s">
        <v>46</v>
      </c>
      <c r="E38" s="106"/>
      <c r="F38" s="54"/>
      <c r="G38" s="2"/>
      <c r="H38" s="2"/>
      <c r="I38" s="2"/>
      <c r="J38" s="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idden="1" outlineLevel="1" x14ac:dyDescent="0.25">
      <c r="A39" s="2"/>
      <c r="B39" s="117" t="s">
        <v>79</v>
      </c>
      <c r="C39" s="105">
        <f>C26/5.678</f>
        <v>0</v>
      </c>
      <c r="D39" s="116" t="s">
        <v>46</v>
      </c>
      <c r="E39" s="106"/>
      <c r="F39" s="54"/>
      <c r="G39" s="2"/>
      <c r="H39" s="2"/>
      <c r="I39" s="2"/>
      <c r="J39" s="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idden="1" outlineLevel="1" x14ac:dyDescent="0.25">
      <c r="A40" s="2"/>
      <c r="B40" s="115" t="s">
        <v>77</v>
      </c>
      <c r="C40" s="107">
        <v>0.8</v>
      </c>
      <c r="D40" s="118"/>
      <c r="E40" s="106"/>
      <c r="F40" s="54"/>
      <c r="G40" s="2"/>
      <c r="H40" s="2"/>
      <c r="I40" s="2"/>
      <c r="J40" s="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6" hidden="1" outlineLevel="1" thickBot="1" x14ac:dyDescent="0.3">
      <c r="A41" s="2"/>
      <c r="B41" s="119" t="s">
        <v>80</v>
      </c>
      <c r="C41" s="120" t="e">
        <f>C40*((C33*C35*C34)/C37)*(C38/C39)^2</f>
        <v>#VALUE!</v>
      </c>
      <c r="D41" s="121" t="s">
        <v>47</v>
      </c>
      <c r="E41" s="106"/>
      <c r="F41" s="54"/>
      <c r="G41" s="2"/>
      <c r="H41" s="2"/>
      <c r="I41" s="2"/>
      <c r="J41" s="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hidden="1" customHeight="1" outlineLevel="1" x14ac:dyDescent="0.25">
      <c r="A42" s="2"/>
      <c r="B42" s="122" t="s">
        <v>81</v>
      </c>
      <c r="C42" s="123"/>
      <c r="D42" s="124"/>
      <c r="E42" s="106"/>
      <c r="F42" s="54"/>
      <c r="G42" s="2"/>
      <c r="H42" s="2"/>
      <c r="I42" s="2"/>
      <c r="J42" s="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hidden="1" customHeight="1" outlineLevel="1" x14ac:dyDescent="0.25">
      <c r="A43" s="2"/>
      <c r="B43" s="115" t="str">
        <f>B33</f>
        <v>λf</v>
      </c>
      <c r="C43" s="105">
        <f t="shared" ref="C43:D43" si="0">C33</f>
        <v>0</v>
      </c>
      <c r="D43" s="116" t="str">
        <f t="shared" si="0"/>
        <v>W/mK</v>
      </c>
      <c r="E43" s="106"/>
      <c r="F43" s="54"/>
      <c r="G43" s="2"/>
      <c r="H43" s="2"/>
      <c r="I43" s="2"/>
      <c r="J43" s="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hidden="1" customHeight="1" outlineLevel="1" x14ac:dyDescent="0.25">
      <c r="A44" s="2"/>
      <c r="B44" s="117" t="str">
        <f t="shared" ref="B44:D44" si="1">B34</f>
        <v>nf</v>
      </c>
      <c r="C44" s="105" t="e">
        <f t="shared" si="1"/>
        <v>#VALUE!</v>
      </c>
      <c r="D44" s="116" t="str">
        <f t="shared" si="1"/>
        <v>number per m2</v>
      </c>
      <c r="E44" s="106"/>
      <c r="F44" s="54"/>
      <c r="G44" s="2"/>
      <c r="H44" s="2"/>
      <c r="I44" s="2"/>
      <c r="J44" s="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hidden="1" customHeight="1" outlineLevel="1" x14ac:dyDescent="0.25">
      <c r="A45" s="2"/>
      <c r="B45" s="117" t="str">
        <f t="shared" ref="B45:D45" si="2">B35</f>
        <v>Af</v>
      </c>
      <c r="C45" s="105">
        <f t="shared" si="2"/>
        <v>0</v>
      </c>
      <c r="D45" s="116" t="str">
        <f t="shared" si="2"/>
        <v>m2</v>
      </c>
      <c r="E45" s="106"/>
      <c r="F45" s="54"/>
      <c r="G45" s="2"/>
      <c r="H45" s="2"/>
      <c r="I45" s="2"/>
      <c r="J45" s="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hidden="1" customHeight="1" outlineLevel="1" x14ac:dyDescent="0.25">
      <c r="A46" s="2"/>
      <c r="B46" s="117" t="str">
        <f t="shared" ref="B46:D46" si="3">B36</f>
        <v>d0</v>
      </c>
      <c r="C46" s="105">
        <f t="shared" si="3"/>
        <v>0</v>
      </c>
      <c r="D46" s="116" t="str">
        <f t="shared" si="3"/>
        <v>m</v>
      </c>
      <c r="E46" s="106"/>
      <c r="F46" s="54"/>
      <c r="G46" s="2"/>
      <c r="H46" s="2"/>
      <c r="I46" s="2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hidden="1" customHeight="1" outlineLevel="1" x14ac:dyDescent="0.25">
      <c r="A47" s="2"/>
      <c r="B47" s="117" t="str">
        <f t="shared" ref="B47:D47" si="4">B37</f>
        <v>d1</v>
      </c>
      <c r="C47" s="105">
        <f t="shared" si="4"/>
        <v>0</v>
      </c>
      <c r="D47" s="116" t="str">
        <f t="shared" si="4"/>
        <v>m</v>
      </c>
      <c r="E47" s="106"/>
      <c r="F47" s="54"/>
      <c r="G47" s="2"/>
      <c r="H47" s="2"/>
      <c r="I47" s="2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hidden="1" customHeight="1" outlineLevel="1" x14ac:dyDescent="0.25">
      <c r="A48" s="2"/>
      <c r="B48" s="117" t="str">
        <f t="shared" ref="B48:D48" si="5">B38</f>
        <v>R1</v>
      </c>
      <c r="C48" s="105">
        <f t="shared" si="5"/>
        <v>0</v>
      </c>
      <c r="D48" s="116" t="str">
        <f t="shared" si="5"/>
        <v>m2K/W</v>
      </c>
      <c r="E48" s="106"/>
      <c r="F48" s="54"/>
      <c r="G48" s="2"/>
      <c r="H48" s="2"/>
      <c r="I48" s="2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hidden="1" customHeight="1" outlineLevel="1" x14ac:dyDescent="0.25">
      <c r="A49" s="2"/>
      <c r="B49" s="117" t="str">
        <f t="shared" ref="B49:D49" si="6">B39</f>
        <v>Rtot</v>
      </c>
      <c r="C49" s="105">
        <f t="shared" si="6"/>
        <v>0</v>
      </c>
      <c r="D49" s="116" t="str">
        <f t="shared" si="6"/>
        <v>m2K/W</v>
      </c>
      <c r="E49" s="106"/>
      <c r="F49" s="54"/>
      <c r="G49" s="2"/>
      <c r="H49" s="2"/>
      <c r="I49" s="2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hidden="1" customHeight="1" outlineLevel="1" x14ac:dyDescent="0.25">
      <c r="A50" s="2"/>
      <c r="B50" s="115" t="str">
        <f>"@r"</f>
        <v>@r</v>
      </c>
      <c r="C50" s="104" t="e">
        <f>0.8*C47/C46</f>
        <v>#DIV/0!</v>
      </c>
      <c r="D50" s="118"/>
      <c r="E50" s="106"/>
      <c r="F50" s="54"/>
      <c r="G50" s="2"/>
      <c r="H50" s="2"/>
      <c r="I50" s="2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hidden="1" customHeight="1" outlineLevel="1" thickBot="1" x14ac:dyDescent="0.3">
      <c r="A51" s="2"/>
      <c r="B51" s="119" t="str">
        <f t="shared" ref="B51:D51" si="7">B41</f>
        <v>ΔUf</v>
      </c>
      <c r="C51" s="120" t="e">
        <f>C50*((C43*C45*C44)/C47)*(C48/C49)^2</f>
        <v>#DIV/0!</v>
      </c>
      <c r="D51" s="121" t="str">
        <f t="shared" si="7"/>
        <v>W/m2K</v>
      </c>
      <c r="E51" s="108"/>
      <c r="F51" s="55"/>
      <c r="G51" s="2"/>
      <c r="H51" s="2"/>
      <c r="I51" s="2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3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3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3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3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3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3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3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3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3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3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3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3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3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3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3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3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3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3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3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3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3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3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3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3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3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3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3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3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3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3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3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3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3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3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3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3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3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3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3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3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3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3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3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3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3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3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3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3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3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3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3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3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3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3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3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3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3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3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3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3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3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3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3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3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3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3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3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3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3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3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3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3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3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3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3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3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3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3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3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3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3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3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3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3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3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3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3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3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3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3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3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3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3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3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3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3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3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3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3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3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3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3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3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3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3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3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3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3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3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3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3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3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3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3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3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3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3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3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3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3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3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3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3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3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3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3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3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3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</sheetData>
  <sheetProtection sheet="1" objects="1" scenarios="1"/>
  <mergeCells count="37">
    <mergeCell ref="H19:I19"/>
    <mergeCell ref="E19:F19"/>
    <mergeCell ref="E23:F23"/>
    <mergeCell ref="E2:F2"/>
    <mergeCell ref="B2:D4"/>
    <mergeCell ref="E22:F22"/>
    <mergeCell ref="E6:F6"/>
    <mergeCell ref="E12:F12"/>
    <mergeCell ref="E17:F17"/>
    <mergeCell ref="E18:F18"/>
    <mergeCell ref="H16:I16"/>
    <mergeCell ref="H17:I17"/>
    <mergeCell ref="H18:I18"/>
    <mergeCell ref="B6:C6"/>
    <mergeCell ref="B21:C21"/>
    <mergeCell ref="B16:C16"/>
    <mergeCell ref="E5:F5"/>
    <mergeCell ref="E24:F24"/>
    <mergeCell ref="E25:F25"/>
    <mergeCell ref="E26:F26"/>
    <mergeCell ref="B9:F9"/>
    <mergeCell ref="B20:F20"/>
    <mergeCell ref="B15:F15"/>
    <mergeCell ref="E13:F13"/>
    <mergeCell ref="E14:F14"/>
    <mergeCell ref="E7:F7"/>
    <mergeCell ref="E8:F8"/>
    <mergeCell ref="B10:C10"/>
    <mergeCell ref="E10:F10"/>
    <mergeCell ref="E16:F16"/>
    <mergeCell ref="E21:F21"/>
    <mergeCell ref="E31:F31"/>
    <mergeCell ref="E11:F11"/>
    <mergeCell ref="B42:D42"/>
    <mergeCell ref="B32:D32"/>
    <mergeCell ref="E32:F51"/>
    <mergeCell ref="B29:F29"/>
  </mergeCells>
  <pageMargins left="0.75" right="0.75" top="1" bottom="1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'Menu Options'!$A$7:$A$12</xm:f>
          </x14:formula1>
          <xm:sqref>C12</xm:sqref>
        </x14:dataValidation>
        <x14:dataValidation type="list" allowBlank="1" showInputMessage="1" showErrorMessage="1" xr:uid="{54B861E6-10E5-4914-BD23-277EA7A2DAA8}">
          <x14:formula1>
            <xm:f>'Menu Options'!$A$2:$A$4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1DB63-74AA-4BD0-B777-49D9BFAA4B3A}">
  <dimension ref="A1:D3"/>
  <sheetViews>
    <sheetView zoomScaleNormal="100" workbookViewId="0"/>
  </sheetViews>
  <sheetFormatPr defaultRowHeight="15" x14ac:dyDescent="0.35"/>
  <cols>
    <col min="1" max="1" width="8.109375" style="130" bestFit="1" customWidth="1"/>
    <col min="2" max="2" width="8" style="130" bestFit="1" customWidth="1"/>
    <col min="3" max="3" width="11.21875" style="125" bestFit="1" customWidth="1"/>
    <col min="4" max="4" width="115.6640625" style="131" customWidth="1"/>
    <col min="5" max="16384" width="8.88671875" style="125"/>
  </cols>
  <sheetData>
    <row r="1" spans="1:4" x14ac:dyDescent="0.35">
      <c r="A1" s="44" t="s">
        <v>72</v>
      </c>
      <c r="B1" s="44" t="s">
        <v>73</v>
      </c>
      <c r="C1" s="45" t="s">
        <v>74</v>
      </c>
      <c r="D1" s="46" t="s">
        <v>75</v>
      </c>
    </row>
    <row r="2" spans="1:4" s="128" customFormat="1" ht="30" x14ac:dyDescent="0.25">
      <c r="A2" s="126" t="s">
        <v>84</v>
      </c>
      <c r="B2" s="126">
        <v>2</v>
      </c>
      <c r="C2" s="127">
        <v>46045</v>
      </c>
      <c r="D2" s="48" t="s">
        <v>89</v>
      </c>
    </row>
    <row r="3" spans="1:4" s="128" customFormat="1" ht="16.2" x14ac:dyDescent="0.25">
      <c r="A3" s="126" t="s">
        <v>76</v>
      </c>
      <c r="B3" s="126">
        <v>1</v>
      </c>
      <c r="C3" s="127">
        <v>45960</v>
      </c>
      <c r="D3" s="129" t="s">
        <v>90</v>
      </c>
    </row>
  </sheetData>
  <sheetProtection sheet="1" objects="1" scenarios="1"/>
  <pageMargins left="0.7" right="0.7" top="0.75" bottom="0.75" header="0.3" footer="0.3"/>
  <customProperties>
    <customPr name="SSC_SHEET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>
      <selection activeCell="D8" sqref="D8"/>
    </sheetView>
  </sheetViews>
  <sheetFormatPr defaultColWidth="12.6640625" defaultRowHeight="15" customHeight="1" x14ac:dyDescent="0.25"/>
  <cols>
    <col min="1" max="26" width="8.6640625" customWidth="1"/>
  </cols>
  <sheetData>
    <row r="1" spans="1:1" ht="12.75" customHeight="1" x14ac:dyDescent="0.25">
      <c r="A1" s="1" t="s">
        <v>48</v>
      </c>
    </row>
    <row r="2" spans="1:1" ht="12.75" customHeight="1" x14ac:dyDescent="0.25">
      <c r="A2" s="1" t="s">
        <v>67</v>
      </c>
    </row>
    <row r="3" spans="1:1" ht="12.75" customHeight="1" x14ac:dyDescent="0.25">
      <c r="A3" s="1" t="b">
        <v>1</v>
      </c>
    </row>
    <row r="4" spans="1:1" ht="12.75" customHeight="1" x14ac:dyDescent="0.25">
      <c r="A4" s="1" t="b">
        <v>0</v>
      </c>
    </row>
    <row r="5" spans="1:1" ht="12.75" customHeight="1" x14ac:dyDescent="0.25">
      <c r="A5" s="1"/>
    </row>
    <row r="6" spans="1:1" ht="12.75" customHeight="1" x14ac:dyDescent="0.25">
      <c r="A6" s="25" t="s">
        <v>14</v>
      </c>
    </row>
    <row r="7" spans="1:1" ht="12.75" customHeight="1" x14ac:dyDescent="0.25">
      <c r="A7" s="1" t="s">
        <v>67</v>
      </c>
    </row>
    <row r="8" spans="1:1" ht="12.75" customHeight="1" x14ac:dyDescent="0.25">
      <c r="A8" t="str">
        <f>'Fastener Correction (IP)'!H11</f>
        <v>Aluminum</v>
      </c>
    </row>
    <row r="9" spans="1:1" ht="12.75" customHeight="1" x14ac:dyDescent="0.25">
      <c r="A9" t="str">
        <f>'Fastener Correction (IP)'!H12</f>
        <v>Mild Steel</v>
      </c>
    </row>
    <row r="10" spans="1:1" ht="12.75" customHeight="1" x14ac:dyDescent="0.25">
      <c r="A10" t="str">
        <f>'Fastener Correction (IP)'!H13</f>
        <v>Stainless Steel</v>
      </c>
    </row>
    <row r="11" spans="1:1" ht="12.75" customHeight="1" x14ac:dyDescent="0.25">
      <c r="A11" t="str">
        <f>'Fastener Correction (IP)'!H14</f>
        <v>Solid Plastic*</v>
      </c>
    </row>
    <row r="12" spans="1:1" ht="12.75" customHeight="1" x14ac:dyDescent="0.25">
      <c r="A12" t="str">
        <f>'Fastener Correction (IP)'!H15</f>
        <v>User Defined</v>
      </c>
    </row>
    <row r="13" spans="1:1" ht="12.75" customHeight="1" x14ac:dyDescent="0.25"/>
    <row r="14" spans="1:1" ht="12.75" customHeight="1" x14ac:dyDescent="0.25"/>
    <row r="15" spans="1:1" ht="12.75" customHeight="1" x14ac:dyDescent="0.25"/>
    <row r="16" spans="1:1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sheetProtection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Fastener Correction (IP)</vt:lpstr>
      <vt:lpstr>Update Tracker</vt:lpstr>
      <vt:lpstr>Menu Options</vt:lpstr>
      <vt:lpstr>_R1</vt:lpstr>
      <vt:lpstr>Af</vt:lpstr>
      <vt:lpstr>d1_</vt:lpstr>
      <vt:lpstr>lmf</vt:lpstr>
      <vt:lpstr>nf</vt:lpstr>
      <vt:lpstr>RTh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White</dc:creator>
  <cp:lastModifiedBy>James Ortega</cp:lastModifiedBy>
  <dcterms:created xsi:type="dcterms:W3CDTF">2010-11-10T15:43:40Z</dcterms:created>
  <dcterms:modified xsi:type="dcterms:W3CDTF">2026-01-23T22:59:11Z</dcterms:modified>
</cp:coreProperties>
</file>