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jorte\Phius Dropbox\PHIUS Shared\Certification\Project Certification\01_Calculators_Protocol\Excel\"/>
    </mc:Choice>
  </mc:AlternateContent>
  <xr:revisionPtr revIDLastSave="0" documentId="13_ncr:1_{FEC85A71-12BC-4B58-9947-C44BCACC851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Updated to Match INP Hours" sheetId="2" r:id="rId1"/>
    <sheet name="Snow Melt Data" sheetId="3" state="hidden" r:id="rId2"/>
  </sheets>
  <definedNames>
    <definedName name="_xlnm._FilterDatabase" localSheetId="1" hidden="1">'Snow Melt Data'!$A$1:$L$49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3" l="1"/>
  <c r="B11" i="2" l="1"/>
  <c r="B8" i="3" l="1"/>
  <c r="B7" i="3"/>
  <c r="B6" i="3"/>
  <c r="D12" i="2"/>
  <c r="D11" i="2"/>
  <c r="A10" i="3" l="1"/>
  <c r="A5" i="3"/>
  <c r="C28" i="2"/>
  <c r="A1" i="3"/>
  <c r="F1" i="3"/>
  <c r="F15" i="3"/>
  <c r="F17" i="3"/>
  <c r="F8" i="3"/>
  <c r="F13" i="3"/>
  <c r="F33" i="3"/>
  <c r="F24" i="3"/>
  <c r="F46" i="3"/>
  <c r="F47" i="3"/>
  <c r="F25" i="3"/>
  <c r="F9" i="3"/>
  <c r="C24" i="2" s="1"/>
  <c r="F36" i="3"/>
  <c r="F18" i="3"/>
  <c r="F41" i="3"/>
  <c r="F19" i="3"/>
  <c r="F29" i="3"/>
  <c r="F44" i="3"/>
  <c r="F45" i="3"/>
  <c r="F6" i="3"/>
  <c r="F23" i="3"/>
  <c r="F7" i="3"/>
  <c r="F32" i="3"/>
  <c r="F3" i="3"/>
  <c r="F20" i="3"/>
  <c r="F39" i="3"/>
  <c r="F2" i="3"/>
  <c r="F10" i="3"/>
  <c r="F30" i="3"/>
  <c r="F14" i="3"/>
  <c r="F16" i="3"/>
  <c r="F31" i="3"/>
  <c r="F21" i="3"/>
  <c r="F37" i="3"/>
  <c r="F34" i="3"/>
  <c r="F35" i="3"/>
  <c r="F38" i="3"/>
  <c r="F27" i="3"/>
  <c r="F4" i="3"/>
  <c r="F40" i="3"/>
  <c r="F11" i="3"/>
  <c r="F42" i="3"/>
  <c r="F43" i="3"/>
  <c r="F26" i="3"/>
  <c r="F28" i="3"/>
  <c r="F12" i="3"/>
  <c r="F22" i="3"/>
  <c r="C26" i="2" l="1"/>
  <c r="C27" i="2"/>
  <c r="C31" i="2" s="1"/>
  <c r="C32" i="2" s="1"/>
  <c r="C33" i="2" s="1"/>
  <c r="C19" i="2" s="1"/>
  <c r="C25" i="2"/>
</calcChain>
</file>

<file path=xl/sharedStrings.xml><?xml version="1.0" encoding="utf-8"?>
<sst xmlns="http://schemas.openxmlformats.org/spreadsheetml/2006/main" count="192" uniqueCount="159">
  <si>
    <t>Calculations</t>
  </si>
  <si>
    <t>kWh</t>
  </si>
  <si>
    <t>State</t>
  </si>
  <si>
    <t>City</t>
  </si>
  <si>
    <t>Melting Time/yr</t>
  </si>
  <si>
    <t>Idling Time / yr</t>
  </si>
  <si>
    <t>NY</t>
  </si>
  <si>
    <t>NM</t>
  </si>
  <si>
    <t>TX</t>
  </si>
  <si>
    <t>MT</t>
  </si>
  <si>
    <t>ND</t>
  </si>
  <si>
    <t>ID</t>
  </si>
  <si>
    <t>MA</t>
  </si>
  <si>
    <t>VT</t>
  </si>
  <si>
    <t>WY</t>
  </si>
  <si>
    <t>IL</t>
  </si>
  <si>
    <t>OH</t>
  </si>
  <si>
    <t>CO</t>
  </si>
  <si>
    <t>IA</t>
  </si>
  <si>
    <t>MI</t>
  </si>
  <si>
    <t>MN</t>
  </si>
  <si>
    <t>NV</t>
  </si>
  <si>
    <t>OR</t>
  </si>
  <si>
    <t>AK</t>
  </si>
  <si>
    <t>MD</t>
  </si>
  <si>
    <t>Albany</t>
  </si>
  <si>
    <t>Albuquerque</t>
  </si>
  <si>
    <t>Amarillo</t>
  </si>
  <si>
    <t>Billings</t>
  </si>
  <si>
    <t>Bismarck</t>
  </si>
  <si>
    <t>Boise</t>
  </si>
  <si>
    <t>Boston</t>
  </si>
  <si>
    <t>Buffalo</t>
  </si>
  <si>
    <t>Bulington</t>
  </si>
  <si>
    <t>Cheyenne</t>
  </si>
  <si>
    <t>Chicago</t>
  </si>
  <si>
    <t>Cleveland</t>
  </si>
  <si>
    <t>Colorado Springs</t>
  </si>
  <si>
    <t>Columbus</t>
  </si>
  <si>
    <t>Des Moines</t>
  </si>
  <si>
    <t>Detroit</t>
  </si>
  <si>
    <t>Duluth</t>
  </si>
  <si>
    <t>Ely</t>
  </si>
  <si>
    <t>Eugene</t>
  </si>
  <si>
    <t>Fairbanks</t>
  </si>
  <si>
    <t>Baltimore</t>
  </si>
  <si>
    <t>Great Falls</t>
  </si>
  <si>
    <t>IN</t>
  </si>
  <si>
    <t>KY</t>
  </si>
  <si>
    <t>WI</t>
  </si>
  <si>
    <t>TN</t>
  </si>
  <si>
    <t>OK</t>
  </si>
  <si>
    <t>NE</t>
  </si>
  <si>
    <t>PA</t>
  </si>
  <si>
    <t>ME</t>
  </si>
  <si>
    <t>SD</t>
  </si>
  <si>
    <t>UT</t>
  </si>
  <si>
    <t>WA</t>
  </si>
  <si>
    <t>MO</t>
  </si>
  <si>
    <t>KS</t>
  </si>
  <si>
    <t>Indianapolis</t>
  </si>
  <si>
    <t>Lexington</t>
  </si>
  <si>
    <t>Madison</t>
  </si>
  <si>
    <t>Memphis</t>
  </si>
  <si>
    <t>Milwaukee</t>
  </si>
  <si>
    <t>Minneapolis-St. Paul</t>
  </si>
  <si>
    <t>New York</t>
  </si>
  <si>
    <t>Oklahoma City</t>
  </si>
  <si>
    <t>Omaha</t>
  </si>
  <si>
    <t>Peoria</t>
  </si>
  <si>
    <t>Philadelphia</t>
  </si>
  <si>
    <t>Pittsburgh</t>
  </si>
  <si>
    <t>Portland</t>
  </si>
  <si>
    <t>Rapid City</t>
  </si>
  <si>
    <t>Reno</t>
  </si>
  <si>
    <t>Salt Lake City</t>
  </si>
  <si>
    <t>Sault Ste. Marie</t>
  </si>
  <si>
    <t>Seattle</t>
  </si>
  <si>
    <t>Spokane</t>
  </si>
  <si>
    <t>St. Louis</t>
  </si>
  <si>
    <t>Topeka</t>
  </si>
  <si>
    <t>Wichita</t>
  </si>
  <si>
    <t>Springfield</t>
  </si>
  <si>
    <t>Alaska</t>
  </si>
  <si>
    <t>Colorado</t>
  </si>
  <si>
    <t>Oklahoma</t>
  </si>
  <si>
    <t>Iowa</t>
  </si>
  <si>
    <t>Idaho</t>
  </si>
  <si>
    <t>Illinois</t>
  </si>
  <si>
    <t>Indiana</t>
  </si>
  <si>
    <t>Kansas</t>
  </si>
  <si>
    <t>Kentucky</t>
  </si>
  <si>
    <t>Massachusetts</t>
  </si>
  <si>
    <t>Maryland</t>
  </si>
  <si>
    <t>Maine</t>
  </si>
  <si>
    <t>Michigan</t>
  </si>
  <si>
    <t>Minnesota</t>
  </si>
  <si>
    <t>Missouri</t>
  </si>
  <si>
    <t>Montana</t>
  </si>
  <si>
    <t>North Dakota</t>
  </si>
  <si>
    <t>Nebraska</t>
  </si>
  <si>
    <t>New Mexico</t>
  </si>
  <si>
    <t>Nevada</t>
  </si>
  <si>
    <t>Ohio</t>
  </si>
  <si>
    <t>Oregon</t>
  </si>
  <si>
    <t>Pennsylvania</t>
  </si>
  <si>
    <t>South Dakota</t>
  </si>
  <si>
    <t>Tennessee</t>
  </si>
  <si>
    <t>Texas</t>
  </si>
  <si>
    <t>Utah</t>
  </si>
  <si>
    <t>Vermont</t>
  </si>
  <si>
    <t>Washington</t>
  </si>
  <si>
    <t>Wisconsin</t>
  </si>
  <si>
    <t>Wyoming</t>
  </si>
  <si>
    <t>Climate Data Information</t>
  </si>
  <si>
    <t>Ar = 1 Melting</t>
  </si>
  <si>
    <t>Ar = 1 Idling</t>
  </si>
  <si>
    <t>2% Min. Snow Temp.</t>
  </si>
  <si>
    <t>Insulation under Snow Melt Area?</t>
  </si>
  <si>
    <t>Btu/hr</t>
  </si>
  <si>
    <t>Total Energy at Slab</t>
  </si>
  <si>
    <t>Total Energy at Slab + Back and Edge Losses</t>
  </si>
  <si>
    <t>Natural Gas</t>
  </si>
  <si>
    <t>Name:</t>
  </si>
  <si>
    <t>Snow Melt Aux Energy</t>
  </si>
  <si>
    <t>Device Type:</t>
  </si>
  <si>
    <t>Other</t>
  </si>
  <si>
    <t>Quantity:</t>
  </si>
  <si>
    <t>In Conditioned Space:</t>
  </si>
  <si>
    <t>UNCHECKED</t>
  </si>
  <si>
    <t>Energy Demand [W]:</t>
  </si>
  <si>
    <t>Period of Operation [kh/yr]:</t>
  </si>
  <si>
    <t>Outputs for WUFI Passive or METr</t>
  </si>
  <si>
    <t>Phius - Snow Melt Energy Estimator</t>
  </si>
  <si>
    <r>
      <t>ft</t>
    </r>
    <r>
      <rPr>
        <vertAlign val="superscript"/>
        <sz val="11"/>
        <color theme="1"/>
        <rFont val="Open Sans"/>
        <family val="2"/>
      </rPr>
      <t>2</t>
    </r>
  </si>
  <si>
    <r>
      <t>A</t>
    </r>
    <r>
      <rPr>
        <vertAlign val="subscript"/>
        <sz val="11"/>
        <color theme="1"/>
        <rFont val="Open Sans"/>
        <family val="2"/>
      </rPr>
      <t>r</t>
    </r>
    <r>
      <rPr>
        <sz val="11"/>
        <color theme="1"/>
        <rFont val="Open Sans"/>
        <family val="2"/>
      </rPr>
      <t xml:space="preserve"> = 1 Rapid snow melt system that allows no accumulation.</t>
    </r>
  </si>
  <si>
    <t>Project / System Inputs</t>
  </si>
  <si>
    <t>Calculation</t>
  </si>
  <si>
    <t>Constants &amp; Instructions</t>
  </si>
  <si>
    <t>Required dropdown menu inputs</t>
  </si>
  <si>
    <t>Required inputs</t>
  </si>
  <si>
    <t>Output for WUFI Passive or METr</t>
  </si>
  <si>
    <t>Phius Standard:</t>
  </si>
  <si>
    <t>Location:</t>
  </si>
  <si>
    <t>Area of Snow Melt:</t>
  </si>
  <si>
    <t>Snow Melting Hours:</t>
  </si>
  <si>
    <r>
      <t>Snow-Free Area Ratio [A</t>
    </r>
    <r>
      <rPr>
        <vertAlign val="subscript"/>
        <sz val="11"/>
        <color theme="1"/>
        <rFont val="Open Sans"/>
        <family val="2"/>
      </rPr>
      <t>r]</t>
    </r>
    <r>
      <rPr>
        <sz val="10"/>
        <color rgb="FF000000"/>
        <rFont val="Open Sans"/>
        <family val="2"/>
      </rPr>
      <t>:</t>
    </r>
  </si>
  <si>
    <t>Idling Hours:</t>
  </si>
  <si>
    <t>Snow Melting [Btu/sf]:</t>
  </si>
  <si>
    <t>Idling [Btu/sf]:</t>
  </si>
  <si>
    <t>Back and edge losses:</t>
  </si>
  <si>
    <t>Spitler et al. 2022. Insulated: 1-4% Uninsulated: 10-30%</t>
  </si>
  <si>
    <t>Electric Resistance</t>
  </si>
  <si>
    <t>Heat Pump</t>
  </si>
  <si>
    <t>Heating System:</t>
  </si>
  <si>
    <t>2019 ASHRAE Handbook HVAC Applications
Ch. 52 Table 1</t>
  </si>
  <si>
    <t>2019 ASHRAE Handbook HVAC Applications
Ch. 52 Table 3</t>
  </si>
  <si>
    <t>v25.1.1 - 2025.03</t>
  </si>
  <si>
    <t>Minneapolis-St. Paul, 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</si>
</sst>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0000_);_(* \(#,##0.000000\);_(* &quot;-&quot;??_);_(@_)"/>
    <numFmt numFmtId="165" formatCode="#,##0.0"/>
  </numFmts>
  <fonts count="12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color rgb="FFFFFFFF"/>
      <name val="Open Sans"/>
      <family val="2"/>
    </font>
    <font>
      <sz val="11"/>
      <color theme="1"/>
      <name val="Open Sans"/>
      <family val="2"/>
    </font>
    <font>
      <sz val="10"/>
      <color rgb="FF000000"/>
      <name val="Open Sans"/>
      <family val="2"/>
    </font>
    <font>
      <b/>
      <sz val="16"/>
      <color rgb="FFFFFFFF"/>
      <name val="Open Sans"/>
      <family val="2"/>
    </font>
    <font>
      <sz val="8"/>
      <color theme="1"/>
      <name val="Open Sans"/>
      <family val="2"/>
    </font>
    <font>
      <vertAlign val="superscript"/>
      <sz val="11"/>
      <color theme="1"/>
      <name val="Open Sans"/>
      <family val="2"/>
    </font>
    <font>
      <vertAlign val="subscript"/>
      <sz val="11"/>
      <color theme="1"/>
      <name val="Open Sans"/>
      <family val="2"/>
    </font>
    <font>
      <b/>
      <sz val="12"/>
      <color rgb="FFFFFFFF"/>
      <name val="Open Sans"/>
      <family val="2"/>
    </font>
    <font>
      <b/>
      <sz val="10"/>
      <color rgb="FF000000"/>
      <name val="Open Sans"/>
      <family val="2"/>
    </font>
    <font>
      <sz val="11"/>
      <color theme="7"/>
      <name val="Open Sans"/>
      <family val="2"/>
    </font>
  </fonts>
  <fills count="10">
    <fill>
      <patternFill patternType="none"/>
    </fill>
    <fill>
      <patternFill patternType="gray125"/>
    </fill>
    <fill>
      <patternFill patternType="solid">
        <fgColor rgb="FF00AAAF"/>
        <bgColor rgb="FF00AAAF"/>
      </patternFill>
    </fill>
    <fill>
      <patternFill patternType="solid">
        <fgColor theme="3"/>
        <bgColor indexed="64"/>
      </patternFill>
    </fill>
    <fill>
      <patternFill patternType="solid">
        <fgColor rgb="FF6E469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EDECE0"/>
        <bgColor indexed="64"/>
      </patternFill>
    </fill>
    <fill>
      <patternFill patternType="solid">
        <fgColor rgb="FF0E2746"/>
        <bgColor rgb="FF005856"/>
      </patternFill>
    </fill>
    <fill>
      <patternFill patternType="solid">
        <fgColor theme="1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43">
    <xf numFmtId="0" fontId="0" fillId="0" borderId="0" xfId="0"/>
    <xf numFmtId="3" fontId="0" fillId="0" borderId="0" xfId="0" applyNumberFormat="1"/>
    <xf numFmtId="165" fontId="0" fillId="0" borderId="0" xfId="0" applyNumberFormat="1"/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3" fontId="3" fillId="3" borderId="1" xfId="0" applyNumberFormat="1" applyFont="1" applyFill="1" applyBorder="1" applyAlignment="1" applyProtection="1">
      <alignment horizontal="center" vertical="center"/>
      <protection locked="0"/>
    </xf>
    <xf numFmtId="4" fontId="11" fillId="9" borderId="1" xfId="0" applyNumberFormat="1" applyFont="1" applyFill="1" applyBorder="1" applyAlignment="1" applyProtection="1">
      <alignment horizontal="center" vertical="center"/>
      <protection locked="0"/>
    </xf>
    <xf numFmtId="9" fontId="11" fillId="9" borderId="1" xfId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2" fillId="2" borderId="1" xfId="2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right" vertical="center" wrapText="1"/>
    </xf>
    <xf numFmtId="0" fontId="2" fillId="4" borderId="1" xfId="2" applyFont="1" applyFill="1" applyBorder="1" applyAlignment="1">
      <alignment horizontal="center" vertical="center"/>
    </xf>
    <xf numFmtId="165" fontId="4" fillId="6" borderId="1" xfId="0" applyNumberFormat="1" applyFont="1" applyFill="1" applyBorder="1" applyAlignment="1">
      <alignment horizontal="center" vertical="center"/>
    </xf>
    <xf numFmtId="3" fontId="4" fillId="6" borderId="1" xfId="0" applyNumberFormat="1" applyFont="1" applyFill="1" applyBorder="1" applyAlignment="1">
      <alignment horizontal="center" vertical="center"/>
    </xf>
    <xf numFmtId="9" fontId="4" fillId="6" borderId="1" xfId="1" applyFont="1" applyFill="1" applyBorder="1" applyAlignment="1" applyProtection="1">
      <alignment horizontal="center" vertical="center"/>
    </xf>
    <xf numFmtId="3" fontId="3" fillId="5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vertical="center" wrapText="1"/>
    </xf>
    <xf numFmtId="3" fontId="2" fillId="4" borderId="1" xfId="2" applyNumberFormat="1" applyFont="1" applyFill="1" applyBorder="1" applyAlignment="1">
      <alignment horizontal="center" vertical="center"/>
    </xf>
    <xf numFmtId="0" fontId="9" fillId="8" borderId="9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right" vertical="center" wrapText="1"/>
    </xf>
    <xf numFmtId="0" fontId="4" fillId="6" borderId="8" xfId="0" applyFont="1" applyFill="1" applyBorder="1" applyAlignment="1">
      <alignment horizontal="right" vertical="center" wrapText="1"/>
    </xf>
    <xf numFmtId="0" fontId="10" fillId="6" borderId="2" xfId="0" applyFont="1" applyFill="1" applyBorder="1" applyAlignment="1">
      <alignment horizontal="left" vertical="center" wrapText="1"/>
    </xf>
    <xf numFmtId="0" fontId="10" fillId="6" borderId="4" xfId="0" applyFont="1" applyFill="1" applyBorder="1" applyAlignment="1">
      <alignment horizontal="left" vertical="center" wrapText="1"/>
    </xf>
    <xf numFmtId="0" fontId="10" fillId="6" borderId="3" xfId="0" applyFont="1" applyFill="1" applyBorder="1" applyAlignment="1">
      <alignment horizontal="left" vertical="center" wrapText="1"/>
    </xf>
    <xf numFmtId="0" fontId="4" fillId="6" borderId="10" xfId="0" applyFont="1" applyFill="1" applyBorder="1" applyAlignment="1">
      <alignment horizontal="left" vertical="center" wrapText="1"/>
    </xf>
    <xf numFmtId="0" fontId="4" fillId="6" borderId="6" xfId="0" applyFont="1" applyFill="1" applyBorder="1" applyAlignment="1">
      <alignment horizontal="left" vertical="center" wrapText="1"/>
    </xf>
    <xf numFmtId="0" fontId="4" fillId="6" borderId="11" xfId="0" applyFont="1" applyFill="1" applyBorder="1" applyAlignment="1">
      <alignment horizontal="left" vertical="center" wrapText="1"/>
    </xf>
    <xf numFmtId="0" fontId="4" fillId="6" borderId="12" xfId="0" applyFont="1" applyFill="1" applyBorder="1" applyAlignment="1">
      <alignment horizontal="left" vertical="center" wrapText="1"/>
    </xf>
    <xf numFmtId="0" fontId="4" fillId="6" borderId="9" xfId="0" applyFont="1" applyFill="1" applyBorder="1" applyAlignment="1">
      <alignment horizontal="left" vertical="center" wrapText="1"/>
    </xf>
    <xf numFmtId="0" fontId="4" fillId="6" borderId="13" xfId="0" applyFont="1" applyFill="1" applyBorder="1" applyAlignment="1">
      <alignment horizontal="left" vertical="center" wrapText="1"/>
    </xf>
    <xf numFmtId="0" fontId="10" fillId="6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2" fillId="4" borderId="1" xfId="2" applyFont="1" applyFill="1" applyBorder="1" applyAlignment="1">
      <alignment horizontal="center" vertical="center" wrapText="1"/>
    </xf>
    <xf numFmtId="0" fontId="5" fillId="7" borderId="0" xfId="0" applyFont="1" applyFill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0" fillId="0" borderId="0" xfId="0" applyFill="1"/>
    <xf numFmtId="3" fontId="0" fillId="0" borderId="0" xfId="0" applyNumberFormat="1" applyFill="1"/>
  </cellXfs>
  <cellStyles count="3">
    <cellStyle name="Normal" xfId="0" builtinId="0"/>
    <cellStyle name="Normal 4" xfId="2" xr:uid="{08340546-35EB-4C0C-AD28-A624C9A049A3}"/>
    <cellStyle name="Percent" xfId="1" builtinId="5"/>
  </cellStyles>
  <dxfs count="2">
    <dxf>
      <font>
        <color auto="1"/>
      </font>
      <fill>
        <patternFill>
          <bgColor theme="3"/>
        </patternFill>
      </fill>
    </dxf>
    <dxf>
      <font>
        <color auto="1"/>
      </font>
      <fill>
        <patternFill>
          <bgColor theme="3"/>
        </patternFill>
      </fill>
    </dxf>
  </dxfs>
  <tableStyles count="0" defaultTableStyle="TableStyleMedium2" defaultPivotStyle="PivotStyleLight16"/>
  <colors>
    <mruColors>
      <color rgb="FFF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Phius_Excel">
  <a:themeElements>
    <a:clrScheme name="Phius">
      <a:dk1>
        <a:srgbClr val="0E2746"/>
      </a:dk1>
      <a:lt1>
        <a:srgbClr val="00AAAF"/>
      </a:lt1>
      <a:dk2>
        <a:srgbClr val="B5E3E8"/>
      </a:dk2>
      <a:lt2>
        <a:srgbClr val="5F78BB"/>
      </a:lt2>
      <a:accent1>
        <a:srgbClr val="6E4692"/>
      </a:accent1>
      <a:accent2>
        <a:srgbClr val="FFCF34"/>
      </a:accent2>
      <a:accent3>
        <a:srgbClr val="DFFD61"/>
      </a:accent3>
      <a:accent4>
        <a:srgbClr val="EDECE0"/>
      </a:accent4>
      <a:accent5>
        <a:srgbClr val="D1F1DA"/>
      </a:accent5>
      <a:accent6>
        <a:srgbClr val="FBDAD7"/>
      </a:accent6>
      <a:hlink>
        <a:srgbClr val="00AAAF"/>
      </a:hlink>
      <a:folHlink>
        <a:srgbClr val="0E274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12768-3A64-4ED1-A7FD-7E1F8E312A4C}">
  <dimension ref="B1:H40"/>
  <sheetViews>
    <sheetView showGridLines="0" tabSelected="1" zoomScale="115" zoomScaleNormal="115" workbookViewId="0">
      <pane ySplit="3" topLeftCell="A4" activePane="bottomLeft" state="frozen"/>
      <selection pane="bottomLeft" activeCell="D17" sqref="D17"/>
    </sheetView>
  </sheetViews>
  <sheetFormatPr defaultColWidth="9" defaultRowHeight="15.6" x14ac:dyDescent="0.25"/>
  <cols>
    <col min="1" max="1" width="2.69921875" style="3" customWidth="1"/>
    <col min="2" max="2" width="30.69921875" style="3" bestFit="1" customWidth="1"/>
    <col min="3" max="3" width="22.09765625" style="3" bestFit="1" customWidth="1"/>
    <col min="4" max="4" width="18.09765625" style="3" bestFit="1" customWidth="1"/>
    <col min="5" max="5" width="10.296875" style="3" bestFit="1" customWidth="1"/>
    <col min="6" max="6" width="14.8984375" style="4" bestFit="1" customWidth="1"/>
    <col min="7" max="8" width="9" style="4"/>
    <col min="9" max="16384" width="9" style="3"/>
  </cols>
  <sheetData>
    <row r="1" spans="2:8" x14ac:dyDescent="0.25">
      <c r="B1" s="11" t="s">
        <v>157</v>
      </c>
    </row>
    <row r="2" spans="2:8" ht="30" x14ac:dyDescent="0.25">
      <c r="B2" s="39" t="s">
        <v>133</v>
      </c>
      <c r="C2" s="40"/>
      <c r="D2" s="12" t="s">
        <v>139</v>
      </c>
      <c r="E2" s="13" t="s">
        <v>138</v>
      </c>
      <c r="F2" s="38" t="s">
        <v>141</v>
      </c>
      <c r="G2" s="3"/>
      <c r="H2" s="3"/>
    </row>
    <row r="3" spans="2:8" x14ac:dyDescent="0.25">
      <c r="B3" s="39"/>
      <c r="C3" s="40"/>
      <c r="D3" s="14" t="s">
        <v>140</v>
      </c>
      <c r="E3" s="15" t="s">
        <v>137</v>
      </c>
      <c r="F3" s="38"/>
      <c r="G3" s="3"/>
      <c r="H3" s="3"/>
    </row>
    <row r="4" spans="2:8" ht="4.95" customHeight="1" x14ac:dyDescent="0.25">
      <c r="F4" s="3"/>
      <c r="G4" s="3"/>
      <c r="H4" s="3"/>
    </row>
    <row r="5" spans="2:8" ht="17.399999999999999" x14ac:dyDescent="0.25">
      <c r="B5" s="24" t="s">
        <v>136</v>
      </c>
      <c r="C5" s="24"/>
      <c r="D5" s="24"/>
      <c r="E5" s="24"/>
      <c r="F5" s="24"/>
    </row>
    <row r="6" spans="2:8" x14ac:dyDescent="0.25">
      <c r="B6" s="16" t="s">
        <v>142</v>
      </c>
      <c r="C6" s="5">
        <v>2021</v>
      </c>
      <c r="D6" s="37"/>
      <c r="E6" s="37"/>
      <c r="F6" s="37"/>
    </row>
    <row r="7" spans="2:8" x14ac:dyDescent="0.25">
      <c r="B7" s="16" t="s">
        <v>143</v>
      </c>
      <c r="C7" s="5" t="s">
        <v>158</v>
      </c>
      <c r="D7" s="37"/>
      <c r="E7" s="37"/>
      <c r="F7" s="37"/>
    </row>
    <row r="8" spans="2:8" x14ac:dyDescent="0.25">
      <c r="B8" s="16" t="s">
        <v>144</v>
      </c>
      <c r="C8" s="6">
        <v>700</v>
      </c>
      <c r="D8" s="37" t="s">
        <v>134</v>
      </c>
      <c r="E8" s="37"/>
      <c r="F8" s="37"/>
    </row>
    <row r="9" spans="2:8" x14ac:dyDescent="0.25">
      <c r="B9" s="16" t="s">
        <v>118</v>
      </c>
      <c r="C9" s="5" t="b">
        <v>1</v>
      </c>
      <c r="D9" s="37"/>
      <c r="E9" s="37"/>
      <c r="F9" s="37"/>
    </row>
    <row r="10" spans="2:8" ht="15" customHeight="1" x14ac:dyDescent="0.25">
      <c r="B10" s="16" t="s">
        <v>154</v>
      </c>
      <c r="C10" s="5" t="s">
        <v>122</v>
      </c>
      <c r="D10" s="37"/>
      <c r="E10" s="37"/>
      <c r="F10" s="37"/>
    </row>
    <row r="11" spans="2:8" ht="15" customHeight="1" x14ac:dyDescent="0.25">
      <c r="B11" s="25" t="str">
        <f>IF(C10&lt;&gt;"Electric Resistance","Heating System Efficiency Rating:","")</f>
        <v>Heating System Efficiency Rating:</v>
      </c>
      <c r="C11" s="7">
        <v>1.5</v>
      </c>
      <c r="D11" s="27" t="str">
        <f>IF(C10="Heat Pump","COP at 17F","")</f>
        <v/>
      </c>
      <c r="E11" s="28"/>
      <c r="F11" s="29"/>
    </row>
    <row r="12" spans="2:8" ht="15.6" customHeight="1" x14ac:dyDescent="0.25">
      <c r="B12" s="26"/>
      <c r="C12" s="8">
        <v>0.95</v>
      </c>
      <c r="D12" s="36" t="str">
        <f>IF(C10="Natural Gas","Thermal Efficiency (%)","")</f>
        <v>Thermal Efficiency (%)</v>
      </c>
      <c r="E12" s="36"/>
      <c r="F12" s="36"/>
    </row>
    <row r="13" spans="2:8" ht="4.95" customHeight="1" x14ac:dyDescent="0.25">
      <c r="B13" s="9"/>
    </row>
    <row r="14" spans="2:8" ht="17.399999999999999" x14ac:dyDescent="0.25">
      <c r="B14" s="24" t="s">
        <v>132</v>
      </c>
      <c r="C14" s="24"/>
    </row>
    <row r="15" spans="2:8" x14ac:dyDescent="0.25">
      <c r="B15" s="16" t="s">
        <v>123</v>
      </c>
      <c r="C15" s="17" t="s">
        <v>124</v>
      </c>
    </row>
    <row r="16" spans="2:8" x14ac:dyDescent="0.25">
      <c r="B16" s="16" t="s">
        <v>125</v>
      </c>
      <c r="C16" s="17" t="s">
        <v>126</v>
      </c>
    </row>
    <row r="17" spans="2:6" x14ac:dyDescent="0.25">
      <c r="B17" s="16" t="s">
        <v>127</v>
      </c>
      <c r="C17" s="17">
        <v>1</v>
      </c>
    </row>
    <row r="18" spans="2:6" x14ac:dyDescent="0.25">
      <c r="B18" s="16" t="s">
        <v>128</v>
      </c>
      <c r="C18" s="17" t="s">
        <v>129</v>
      </c>
    </row>
    <row r="19" spans="2:6" x14ac:dyDescent="0.25">
      <c r="B19" s="16" t="s">
        <v>130</v>
      </c>
      <c r="C19" s="23">
        <f>IFERROR((C33/(C20)*1.1)/VLOOKUP(C6,'Snow Melt Data'!A6:B8,2,FALSE),"-")</f>
        <v>19095.965335051846</v>
      </c>
    </row>
    <row r="20" spans="2:6" x14ac:dyDescent="0.25">
      <c r="B20" s="16" t="s">
        <v>131</v>
      </c>
      <c r="C20" s="17">
        <v>1</v>
      </c>
    </row>
    <row r="21" spans="2:6" ht="4.95" customHeight="1" x14ac:dyDescent="0.25"/>
    <row r="22" spans="2:6" ht="17.399999999999999" x14ac:dyDescent="0.25">
      <c r="B22" s="24" t="s">
        <v>114</v>
      </c>
      <c r="C22" s="24"/>
      <c r="D22" s="24"/>
      <c r="E22" s="24"/>
      <c r="F22" s="24"/>
    </row>
    <row r="23" spans="2:6" ht="33" customHeight="1" x14ac:dyDescent="0.25">
      <c r="B23" s="16" t="s">
        <v>146</v>
      </c>
      <c r="C23" s="18">
        <v>1</v>
      </c>
      <c r="D23" s="37" t="s">
        <v>135</v>
      </c>
      <c r="E23" s="37"/>
      <c r="F23" s="37"/>
    </row>
    <row r="24" spans="2:6" ht="15.6" customHeight="1" x14ac:dyDescent="0.25">
      <c r="B24" s="16" t="s">
        <v>145</v>
      </c>
      <c r="C24" s="19">
        <f>VLOOKUP($C$7,'Snow Melt Data'!$F:$K,2,FALSE)</f>
        <v>199</v>
      </c>
      <c r="D24" s="30" t="s">
        <v>155</v>
      </c>
      <c r="E24" s="31"/>
      <c r="F24" s="32"/>
    </row>
    <row r="25" spans="2:6" ht="15.6" customHeight="1" x14ac:dyDescent="0.25">
      <c r="B25" s="16" t="s">
        <v>147</v>
      </c>
      <c r="C25" s="19">
        <f>VLOOKUP($C$7,'Snow Melt Data'!$F:$K,3,FALSE)</f>
        <v>2513</v>
      </c>
      <c r="D25" s="33"/>
      <c r="E25" s="34"/>
      <c r="F25" s="35"/>
    </row>
    <row r="26" spans="2:6" ht="15.6" customHeight="1" x14ac:dyDescent="0.25">
      <c r="B26" s="16" t="s">
        <v>148</v>
      </c>
      <c r="C26" s="19">
        <f>VLOOKUP($C$7,'Snow Melt Data'!$F:$K,4,FALSE)</f>
        <v>11678</v>
      </c>
      <c r="D26" s="30" t="s">
        <v>156</v>
      </c>
      <c r="E26" s="31"/>
      <c r="F26" s="32"/>
    </row>
    <row r="27" spans="2:6" ht="15.6" customHeight="1" x14ac:dyDescent="0.25">
      <c r="B27" s="16" t="s">
        <v>149</v>
      </c>
      <c r="C27" s="19">
        <f>VLOOKUP($C$7,'Snow Melt Data'!$F:$K,5,FALSE)</f>
        <v>127230</v>
      </c>
      <c r="D27" s="33"/>
      <c r="E27" s="34"/>
      <c r="F27" s="35"/>
    </row>
    <row r="28" spans="2:6" x14ac:dyDescent="0.25">
      <c r="B28" s="16" t="s">
        <v>150</v>
      </c>
      <c r="C28" s="20">
        <f>IF(C9=TRUE,0.04,0.3)</f>
        <v>0.04</v>
      </c>
      <c r="D28" s="37" t="s">
        <v>151</v>
      </c>
      <c r="E28" s="37"/>
      <c r="F28" s="37"/>
    </row>
    <row r="29" spans="2:6" ht="4.95" customHeight="1" x14ac:dyDescent="0.25"/>
    <row r="30" spans="2:6" ht="17.399999999999999" x14ac:dyDescent="0.25">
      <c r="B30" s="24" t="s">
        <v>0</v>
      </c>
      <c r="C30" s="24"/>
      <c r="D30" s="24"/>
    </row>
    <row r="31" spans="2:6" x14ac:dyDescent="0.25">
      <c r="B31" s="16" t="s">
        <v>120</v>
      </c>
      <c r="C31" s="21">
        <f>IFERROR((C27+C26)*$C$8,"-")</f>
        <v>97235600</v>
      </c>
      <c r="D31" s="22" t="s">
        <v>119</v>
      </c>
    </row>
    <row r="32" spans="2:6" ht="15.6" customHeight="1" x14ac:dyDescent="0.25">
      <c r="B32" s="25" t="s">
        <v>121</v>
      </c>
      <c r="C32" s="21">
        <f>IF(C10="Electric Resistance",C31/(1-C28),IF(C10="Heat Pump",C31/C11/(1-C28),IF(C10="Natural Gas",C31/C12/(1-C28))))</f>
        <v>106617982.45614037</v>
      </c>
      <c r="D32" s="22" t="s">
        <v>119</v>
      </c>
    </row>
    <row r="33" spans="2:4" x14ac:dyDescent="0.25">
      <c r="B33" s="26"/>
      <c r="C33" s="21">
        <f>IFERROR(C32/3412,"-")</f>
        <v>31247.943275539383</v>
      </c>
      <c r="D33" s="22" t="s">
        <v>1</v>
      </c>
    </row>
    <row r="40" spans="2:4" x14ac:dyDescent="0.25">
      <c r="D40" s="10"/>
    </row>
  </sheetData>
  <sheetProtection sheet="1" objects="1" scenarios="1"/>
  <mergeCells count="19">
    <mergeCell ref="B32:B33"/>
    <mergeCell ref="D28:F28"/>
    <mergeCell ref="F2:F3"/>
    <mergeCell ref="B14:C14"/>
    <mergeCell ref="B2:C3"/>
    <mergeCell ref="D6:F6"/>
    <mergeCell ref="D7:F7"/>
    <mergeCell ref="D8:F8"/>
    <mergeCell ref="D9:F9"/>
    <mergeCell ref="D10:F10"/>
    <mergeCell ref="B5:F5"/>
    <mergeCell ref="B22:F22"/>
    <mergeCell ref="B30:D30"/>
    <mergeCell ref="B11:B12"/>
    <mergeCell ref="D11:F11"/>
    <mergeCell ref="D24:F25"/>
    <mergeCell ref="D26:F27"/>
    <mergeCell ref="D12:F12"/>
    <mergeCell ref="D23:F23"/>
  </mergeCells>
  <conditionalFormatting sqref="C11">
    <cfRule type="expression" dxfId="1" priority="2">
      <formula>$D$11="COP at 17F"</formula>
    </cfRule>
  </conditionalFormatting>
  <conditionalFormatting sqref="C12">
    <cfRule type="expression" dxfId="0" priority="1">
      <formula>$D$12="Thermal Efficiency (%)"</formula>
    </cfRule>
  </conditionalFormatting>
  <dataValidations count="1">
    <dataValidation type="decimal" errorStyle="warning" allowBlank="1" showInputMessage="1" showErrorMessage="1" errorTitle="COP out of Range" error="Review the input to confirm the COP at 17F is correctly input." sqref="C11" xr:uid="{694AD6B2-1856-4A2D-BCCC-6BF9F3E9334A}">
      <formula1>0</formula1>
      <formula2>6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2C6C6DDE-DA8B-497D-A2CC-DEB2D4CB81E8}">
          <x14:formula1>
            <xm:f>'Snow Melt Data'!$A$1:$A$3</xm:f>
          </x14:formula1>
          <xm:sqref>C9</xm:sqref>
        </x14:dataValidation>
        <x14:dataValidation type="list" allowBlank="1" showInputMessage="1" showErrorMessage="1" xr:uid="{D483FE35-5196-4E63-A713-B11CE9BF8552}">
          <x14:formula1>
            <xm:f>'Snow Melt Data'!$A$5:$A$8</xm:f>
          </x14:formula1>
          <xm:sqref>C6</xm:sqref>
        </x14:dataValidation>
        <x14:dataValidation type="list" allowBlank="1" showInputMessage="1" showErrorMessage="1" xr:uid="{3A7DF8B5-5078-4655-BA68-E37F354271B9}">
          <x14:formula1>
            <xm:f>'Snow Melt Data'!$A$10:$A$13</xm:f>
          </x14:formula1>
          <xm:sqref>C10</xm:sqref>
        </x14:dataValidation>
        <x14:dataValidation type="list" allowBlank="1" showInputMessage="1" showErrorMessage="1" xr:uid="{8B4B0071-456C-4558-97A1-4AA9F26EBBAC}">
          <x14:formula1>
            <xm:f>'Snow Melt Data'!$F$1:$F$47</xm:f>
          </x14:formula1>
          <xm:sqref>C7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51784-A50C-4720-8E1F-93EA05BFB081}">
  <dimension ref="A1:K47"/>
  <sheetViews>
    <sheetView zoomScale="130" zoomScaleNormal="130" workbookViewId="0">
      <selection activeCell="E22" sqref="E22"/>
    </sheetView>
  </sheetViews>
  <sheetFormatPr defaultRowHeight="13.8" x14ac:dyDescent="0.25"/>
  <cols>
    <col min="1" max="2" width="8" customWidth="1"/>
    <col min="3" max="3" width="6.09765625" bestFit="1" customWidth="1"/>
    <col min="4" max="4" width="13.3984375" bestFit="1" customWidth="1"/>
    <col min="5" max="5" width="18.5" bestFit="1" customWidth="1"/>
    <col min="6" max="6" width="21.5" bestFit="1" customWidth="1"/>
    <col min="7" max="7" width="13.296875" style="1" bestFit="1" customWidth="1"/>
    <col min="8" max="8" width="12.59765625" style="1" bestFit="1" customWidth="1"/>
    <col min="9" max="10" width="12.59765625" style="1" customWidth="1"/>
    <col min="11" max="11" width="18.3984375" style="2" bestFit="1" customWidth="1"/>
  </cols>
  <sheetData>
    <row r="1" spans="1:11" x14ac:dyDescent="0.25">
      <c r="A1" t="str">
        <f>"- Select -"</f>
        <v>- Select -</v>
      </c>
      <c r="C1" t="s">
        <v>2</v>
      </c>
      <c r="D1" t="s">
        <v>2</v>
      </c>
      <c r="E1" t="s">
        <v>3</v>
      </c>
      <c r="F1" t="str">
        <f>"- Select -"</f>
        <v>- Select -</v>
      </c>
      <c r="G1" s="1" t="s">
        <v>4</v>
      </c>
      <c r="H1" s="1" t="s">
        <v>5</v>
      </c>
      <c r="I1" s="1" t="s">
        <v>115</v>
      </c>
      <c r="J1" s="1" t="s">
        <v>116</v>
      </c>
      <c r="K1" s="2" t="s">
        <v>117</v>
      </c>
    </row>
    <row r="2" spans="1:11" x14ac:dyDescent="0.25">
      <c r="A2" t="b">
        <v>1</v>
      </c>
      <c r="C2" t="s">
        <v>6</v>
      </c>
      <c r="D2" t="s">
        <v>66</v>
      </c>
      <c r="E2" t="s">
        <v>25</v>
      </c>
      <c r="F2" t="str">
        <f>E2&amp;", "&amp;C2</f>
        <v>Albany, NY</v>
      </c>
      <c r="G2" s="1">
        <v>156</v>
      </c>
      <c r="H2" s="1">
        <v>1883</v>
      </c>
      <c r="I2" s="1">
        <v>10132</v>
      </c>
      <c r="J2" s="1">
        <v>109230</v>
      </c>
      <c r="K2" s="2">
        <v>9.3000000000000007</v>
      </c>
    </row>
    <row r="3" spans="1:11" x14ac:dyDescent="0.25">
      <c r="A3" t="b">
        <v>0</v>
      </c>
      <c r="C3" t="s">
        <v>7</v>
      </c>
      <c r="D3" t="s">
        <v>101</v>
      </c>
      <c r="E3" t="s">
        <v>26</v>
      </c>
      <c r="F3" t="str">
        <f>E3&amp;", "&amp;C3</f>
        <v>Albuquerque, NM</v>
      </c>
      <c r="G3" s="1">
        <v>44</v>
      </c>
      <c r="H3" s="1">
        <v>954</v>
      </c>
      <c r="I3" s="1">
        <v>2455</v>
      </c>
      <c r="J3" s="1">
        <v>38504</v>
      </c>
      <c r="K3" s="2">
        <v>16.3</v>
      </c>
    </row>
    <row r="4" spans="1:11" x14ac:dyDescent="0.25">
      <c r="C4" t="s">
        <v>8</v>
      </c>
      <c r="D4" t="s">
        <v>108</v>
      </c>
      <c r="E4" t="s">
        <v>27</v>
      </c>
      <c r="F4" t="str">
        <f>E4&amp;", "&amp;C4</f>
        <v>Amarillo, TX</v>
      </c>
      <c r="G4" s="1">
        <v>64</v>
      </c>
      <c r="H4" s="1">
        <v>1212</v>
      </c>
      <c r="I4" s="1">
        <v>5276</v>
      </c>
      <c r="J4" s="1">
        <v>62557</v>
      </c>
      <c r="K4" s="2">
        <v>6.8</v>
      </c>
    </row>
    <row r="5" spans="1:11" x14ac:dyDescent="0.25">
      <c r="A5" t="str">
        <f>"- Select -"</f>
        <v>- Select -</v>
      </c>
      <c r="C5" s="41" t="s">
        <v>24</v>
      </c>
      <c r="D5" s="41" t="s">
        <v>93</v>
      </c>
      <c r="E5" s="41" t="s">
        <v>45</v>
      </c>
      <c r="F5" s="41" t="str">
        <f>E5&amp;", "&amp;C5</f>
        <v>Baltimore, MD</v>
      </c>
      <c r="G5" s="42">
        <v>56</v>
      </c>
      <c r="H5" s="42">
        <v>957</v>
      </c>
      <c r="I5" s="1">
        <v>4961</v>
      </c>
      <c r="J5" s="1">
        <v>69187</v>
      </c>
      <c r="K5" s="2">
        <v>0.3</v>
      </c>
    </row>
    <row r="6" spans="1:11" x14ac:dyDescent="0.25">
      <c r="A6">
        <v>2018</v>
      </c>
      <c r="B6">
        <f>IF('Updated to Match INP Hours'!$C$10="Natural Gas",2.8,1.1)</f>
        <v>2.8</v>
      </c>
      <c r="C6" t="s">
        <v>9</v>
      </c>
      <c r="D6" t="s">
        <v>98</v>
      </c>
      <c r="E6" t="s">
        <v>28</v>
      </c>
      <c r="F6" t="str">
        <f>E6&amp;", "&amp;C6</f>
        <v>Billings, MT</v>
      </c>
      <c r="G6" s="1">
        <v>225</v>
      </c>
      <c r="H6" s="1">
        <v>1800</v>
      </c>
      <c r="I6" s="1">
        <v>17299</v>
      </c>
      <c r="J6" s="1">
        <v>116947</v>
      </c>
      <c r="K6" s="2">
        <v>-10.8</v>
      </c>
    </row>
    <row r="7" spans="1:11" x14ac:dyDescent="0.25">
      <c r="A7">
        <v>2021</v>
      </c>
      <c r="B7">
        <f>IF('Updated to Match INP Hours'!$C$10="Natural Gas",1.8,1.1)</f>
        <v>1.8</v>
      </c>
      <c r="C7" t="s">
        <v>10</v>
      </c>
      <c r="D7" t="s">
        <v>99</v>
      </c>
      <c r="E7" t="s">
        <v>29</v>
      </c>
      <c r="F7" t="str">
        <f>E7&amp;", "&amp;C7</f>
        <v>Bismarck, ND</v>
      </c>
      <c r="G7" s="1">
        <v>158</v>
      </c>
      <c r="H7" s="1">
        <v>2887</v>
      </c>
      <c r="I7" s="1">
        <v>16295</v>
      </c>
      <c r="J7" s="1">
        <v>207888</v>
      </c>
      <c r="K7" s="2">
        <v>-8.8000000000000007</v>
      </c>
    </row>
    <row r="8" spans="1:11" x14ac:dyDescent="0.25">
      <c r="A8">
        <v>2024</v>
      </c>
      <c r="B8">
        <f>IF('Updated to Match INP Hours'!$C$10="Natural Gas",2,1.1)</f>
        <v>2</v>
      </c>
      <c r="C8" t="s">
        <v>11</v>
      </c>
      <c r="D8" t="s">
        <v>87</v>
      </c>
      <c r="E8" t="s">
        <v>30</v>
      </c>
      <c r="F8" t="str">
        <f>E8&amp;", "&amp;C8</f>
        <v>Boise, ID</v>
      </c>
      <c r="G8" s="1">
        <v>85</v>
      </c>
      <c r="H8" s="1">
        <v>1611</v>
      </c>
      <c r="I8" s="1">
        <v>3543</v>
      </c>
      <c r="J8" s="1">
        <v>74724</v>
      </c>
      <c r="K8" s="2">
        <v>5.3</v>
      </c>
    </row>
    <row r="9" spans="1:11" x14ac:dyDescent="0.25">
      <c r="C9" t="s">
        <v>12</v>
      </c>
      <c r="D9" t="s">
        <v>92</v>
      </c>
      <c r="E9" t="s">
        <v>31</v>
      </c>
      <c r="F9" t="str">
        <f>E9&amp;", "&amp;C9</f>
        <v>Boston, MA</v>
      </c>
      <c r="G9" s="1">
        <v>112</v>
      </c>
      <c r="H9" s="1">
        <v>1273</v>
      </c>
      <c r="I9" s="1">
        <v>7694</v>
      </c>
      <c r="J9" s="1">
        <v>77992</v>
      </c>
      <c r="K9" s="2">
        <v>16.3</v>
      </c>
    </row>
    <row r="10" spans="1:11" x14ac:dyDescent="0.25">
      <c r="A10" t="str">
        <f>"- Select -"</f>
        <v>- Select -</v>
      </c>
      <c r="C10" t="s">
        <v>6</v>
      </c>
      <c r="D10" t="s">
        <v>66</v>
      </c>
      <c r="E10" t="s">
        <v>32</v>
      </c>
      <c r="F10" t="str">
        <f>E10&amp;", "&amp;C10</f>
        <v>Buffalo, NY</v>
      </c>
      <c r="G10" s="1">
        <v>292</v>
      </c>
      <c r="H10" s="1">
        <v>1779</v>
      </c>
      <c r="I10" s="1">
        <v>23929</v>
      </c>
      <c r="J10" s="1">
        <v>105839</v>
      </c>
      <c r="K10" s="2">
        <v>3.8</v>
      </c>
    </row>
    <row r="11" spans="1:11" x14ac:dyDescent="0.25">
      <c r="A11" t="s">
        <v>152</v>
      </c>
      <c r="C11" t="s">
        <v>13</v>
      </c>
      <c r="D11" t="s">
        <v>110</v>
      </c>
      <c r="E11" t="s">
        <v>33</v>
      </c>
      <c r="F11" t="str">
        <f>E11&amp;", "&amp;C11</f>
        <v>Bulington, VT</v>
      </c>
      <c r="G11" s="1">
        <v>204</v>
      </c>
      <c r="H11" s="1">
        <v>2215</v>
      </c>
      <c r="I11" s="1">
        <v>13182</v>
      </c>
      <c r="J11" s="1">
        <v>147122</v>
      </c>
      <c r="K11" s="2">
        <v>4.3</v>
      </c>
    </row>
    <row r="12" spans="1:11" x14ac:dyDescent="0.25">
      <c r="A12" t="s">
        <v>153</v>
      </c>
      <c r="C12" t="s">
        <v>14</v>
      </c>
      <c r="D12" t="s">
        <v>113</v>
      </c>
      <c r="E12" t="s">
        <v>34</v>
      </c>
      <c r="F12" t="str">
        <f>E12&amp;", "&amp;C12</f>
        <v>Cheyenne, WY</v>
      </c>
      <c r="G12" s="1">
        <v>224</v>
      </c>
      <c r="H12" s="1">
        <v>2152</v>
      </c>
      <c r="I12" s="1">
        <v>20061</v>
      </c>
      <c r="J12" s="1">
        <v>126714</v>
      </c>
      <c r="K12" s="2">
        <v>-15.8</v>
      </c>
    </row>
    <row r="13" spans="1:11" x14ac:dyDescent="0.25">
      <c r="A13" t="s">
        <v>122</v>
      </c>
      <c r="C13" t="s">
        <v>15</v>
      </c>
      <c r="D13" t="s">
        <v>88</v>
      </c>
      <c r="E13" t="s">
        <v>35</v>
      </c>
      <c r="F13" t="str">
        <f>E13&amp;", "&amp;C13</f>
        <v>Chicago, IL</v>
      </c>
      <c r="G13" s="1">
        <v>124</v>
      </c>
      <c r="H13" s="1">
        <v>1854</v>
      </c>
      <c r="I13" s="1">
        <v>8501</v>
      </c>
      <c r="J13" s="1">
        <v>116663</v>
      </c>
      <c r="K13" s="2">
        <v>3.8</v>
      </c>
    </row>
    <row r="14" spans="1:11" x14ac:dyDescent="0.25">
      <c r="C14" t="s">
        <v>16</v>
      </c>
      <c r="D14" t="s">
        <v>103</v>
      </c>
      <c r="E14" t="s">
        <v>36</v>
      </c>
      <c r="F14" t="str">
        <f>E14&amp;", "&amp;C14</f>
        <v>Cleveland, OH</v>
      </c>
      <c r="G14" s="1">
        <v>188</v>
      </c>
      <c r="H14" s="1">
        <v>1570</v>
      </c>
      <c r="I14" s="1">
        <v>11419</v>
      </c>
      <c r="J14" s="1">
        <v>86539</v>
      </c>
      <c r="K14" s="2">
        <v>8.8000000000000007</v>
      </c>
    </row>
    <row r="15" spans="1:11" x14ac:dyDescent="0.25">
      <c r="C15" t="s">
        <v>17</v>
      </c>
      <c r="D15" t="s">
        <v>84</v>
      </c>
      <c r="E15" t="s">
        <v>37</v>
      </c>
      <c r="F15" t="str">
        <f>E15&amp;", "&amp;C15</f>
        <v>Colorado Springs, CO</v>
      </c>
      <c r="G15" s="1">
        <v>159</v>
      </c>
      <c r="H15" s="1">
        <v>1925</v>
      </c>
      <c r="I15" s="1">
        <v>11137</v>
      </c>
      <c r="J15" s="1">
        <v>97060</v>
      </c>
      <c r="K15" s="2">
        <v>-8.8000000000000007</v>
      </c>
    </row>
    <row r="16" spans="1:11" x14ac:dyDescent="0.25">
      <c r="C16" t="s">
        <v>16</v>
      </c>
      <c r="D16" t="s">
        <v>103</v>
      </c>
      <c r="E16" t="s">
        <v>38</v>
      </c>
      <c r="F16" t="str">
        <f>E16&amp;", "&amp;C16</f>
        <v>Columbus, OH</v>
      </c>
      <c r="G16" s="1">
        <v>92</v>
      </c>
      <c r="H16" s="1">
        <v>1429</v>
      </c>
      <c r="I16" s="1">
        <v>4581</v>
      </c>
      <c r="J16" s="1">
        <v>71037</v>
      </c>
      <c r="K16" s="2">
        <v>12.8</v>
      </c>
    </row>
    <row r="17" spans="3:11" x14ac:dyDescent="0.25">
      <c r="C17" t="s">
        <v>18</v>
      </c>
      <c r="D17" t="s">
        <v>86</v>
      </c>
      <c r="E17" t="s">
        <v>39</v>
      </c>
      <c r="F17" t="str">
        <f>E17&amp;", "&amp;C17</f>
        <v>Des Moines, IA</v>
      </c>
      <c r="G17" s="1">
        <v>127</v>
      </c>
      <c r="H17" s="1">
        <v>1954</v>
      </c>
      <c r="I17" s="1">
        <v>10884</v>
      </c>
      <c r="J17" s="1">
        <v>128140</v>
      </c>
      <c r="K17" s="2">
        <v>-1.8</v>
      </c>
    </row>
    <row r="18" spans="3:11" x14ac:dyDescent="0.25">
      <c r="C18" t="s">
        <v>19</v>
      </c>
      <c r="D18" t="s">
        <v>95</v>
      </c>
      <c r="E18" t="s">
        <v>40</v>
      </c>
      <c r="F18" t="str">
        <f>E18&amp;", "&amp;C18</f>
        <v>Detroit, MI</v>
      </c>
      <c r="G18" s="1">
        <v>153</v>
      </c>
      <c r="H18" s="1">
        <v>1781</v>
      </c>
      <c r="I18" s="1">
        <v>10199</v>
      </c>
      <c r="J18" s="1">
        <v>104404</v>
      </c>
      <c r="K18" s="2">
        <v>11.3</v>
      </c>
    </row>
    <row r="19" spans="3:11" x14ac:dyDescent="0.25">
      <c r="C19" t="s">
        <v>20</v>
      </c>
      <c r="D19" t="s">
        <v>96</v>
      </c>
      <c r="E19" t="s">
        <v>41</v>
      </c>
      <c r="F19" t="str">
        <f>E19&amp;", "&amp;C19</f>
        <v>Duluth, MN</v>
      </c>
      <c r="G19" s="1">
        <v>238</v>
      </c>
      <c r="H19" s="1">
        <v>3206</v>
      </c>
      <c r="I19" s="1">
        <v>20838</v>
      </c>
      <c r="J19" s="1">
        <v>251218</v>
      </c>
      <c r="K19" s="2">
        <v>0.3</v>
      </c>
    </row>
    <row r="20" spans="3:11" x14ac:dyDescent="0.25">
      <c r="C20" t="s">
        <v>21</v>
      </c>
      <c r="D20" t="s">
        <v>102</v>
      </c>
      <c r="E20" t="s">
        <v>42</v>
      </c>
      <c r="F20" t="str">
        <f>E20&amp;", "&amp;C20</f>
        <v>Ely, NV</v>
      </c>
      <c r="G20" s="1">
        <v>153</v>
      </c>
      <c r="H20" s="1">
        <v>244</v>
      </c>
      <c r="I20" s="1">
        <v>74321</v>
      </c>
      <c r="J20" s="1">
        <v>141288</v>
      </c>
      <c r="K20" s="2">
        <v>13.3</v>
      </c>
    </row>
    <row r="21" spans="3:11" x14ac:dyDescent="0.25">
      <c r="C21" t="s">
        <v>22</v>
      </c>
      <c r="D21" t="s">
        <v>104</v>
      </c>
      <c r="E21" t="s">
        <v>43</v>
      </c>
      <c r="F21" t="str">
        <f>E21&amp;", "&amp;C21</f>
        <v>Eugene, OR</v>
      </c>
      <c r="G21" s="1">
        <v>18</v>
      </c>
      <c r="H21" s="1">
        <v>481</v>
      </c>
      <c r="I21" s="1">
        <v>841</v>
      </c>
      <c r="J21" s="1">
        <v>17018</v>
      </c>
      <c r="K21" s="2">
        <v>15.8</v>
      </c>
    </row>
    <row r="22" spans="3:11" x14ac:dyDescent="0.25">
      <c r="C22" t="s">
        <v>23</v>
      </c>
      <c r="D22" t="s">
        <v>83</v>
      </c>
      <c r="E22" t="s">
        <v>44</v>
      </c>
      <c r="F22" t="str">
        <f>E22&amp;", "&amp;C22</f>
        <v>Fairbanks, AK</v>
      </c>
      <c r="G22" s="1">
        <v>288</v>
      </c>
      <c r="H22" s="1">
        <v>4258</v>
      </c>
      <c r="I22" s="1">
        <v>19803</v>
      </c>
      <c r="J22" s="1">
        <v>343674</v>
      </c>
      <c r="K22" s="2">
        <v>-15.8</v>
      </c>
    </row>
    <row r="23" spans="3:11" x14ac:dyDescent="0.25">
      <c r="C23" t="s">
        <v>9</v>
      </c>
      <c r="D23" t="s">
        <v>98</v>
      </c>
      <c r="E23" t="s">
        <v>46</v>
      </c>
      <c r="F23" t="str">
        <f>E23&amp;", "&amp;C23</f>
        <v>Great Falls, MT</v>
      </c>
      <c r="G23" s="1">
        <v>233</v>
      </c>
      <c r="H23" s="1">
        <v>1907</v>
      </c>
      <c r="I23" s="1">
        <v>3827</v>
      </c>
      <c r="J23" s="1">
        <v>45132</v>
      </c>
      <c r="K23" s="2">
        <v>16.3</v>
      </c>
    </row>
    <row r="24" spans="3:11" x14ac:dyDescent="0.25">
      <c r="C24" t="s">
        <v>47</v>
      </c>
      <c r="D24" t="s">
        <v>89</v>
      </c>
      <c r="E24" t="s">
        <v>60</v>
      </c>
      <c r="F24" t="str">
        <f>E24&amp;", "&amp;C24</f>
        <v>Indianapolis, IN</v>
      </c>
      <c r="G24" s="1">
        <v>96</v>
      </c>
      <c r="H24" s="1">
        <v>1473</v>
      </c>
      <c r="I24" s="1">
        <v>19703</v>
      </c>
      <c r="J24" s="1">
        <v>123801</v>
      </c>
      <c r="K24" s="2">
        <v>-15.8</v>
      </c>
    </row>
    <row r="25" spans="3:11" x14ac:dyDescent="0.25">
      <c r="C25" t="s">
        <v>48</v>
      </c>
      <c r="D25" t="s">
        <v>91</v>
      </c>
      <c r="E25" t="s">
        <v>61</v>
      </c>
      <c r="F25" t="str">
        <f>E25&amp;", "&amp;C25</f>
        <v>Lexington, KY</v>
      </c>
      <c r="G25" s="1">
        <v>50</v>
      </c>
      <c r="H25" s="1">
        <v>1106</v>
      </c>
      <c r="I25" s="1">
        <v>6558</v>
      </c>
      <c r="J25" s="1">
        <v>80942</v>
      </c>
      <c r="K25" s="2">
        <v>10.8</v>
      </c>
    </row>
    <row r="26" spans="3:11" x14ac:dyDescent="0.25">
      <c r="C26" t="s">
        <v>49</v>
      </c>
      <c r="D26" t="s">
        <v>112</v>
      </c>
      <c r="E26" t="s">
        <v>62</v>
      </c>
      <c r="F26" t="str">
        <f>E26&amp;", "&amp;C26</f>
        <v>Madison, WI</v>
      </c>
      <c r="G26" s="1">
        <v>161</v>
      </c>
      <c r="H26" s="1">
        <v>2308</v>
      </c>
      <c r="I26" s="1">
        <v>2696</v>
      </c>
      <c r="J26" s="1">
        <v>54084</v>
      </c>
      <c r="K26" s="2">
        <v>13.3</v>
      </c>
    </row>
    <row r="27" spans="3:11" x14ac:dyDescent="0.25">
      <c r="C27" t="s">
        <v>50</v>
      </c>
      <c r="D27" t="s">
        <v>107</v>
      </c>
      <c r="E27" t="s">
        <v>63</v>
      </c>
      <c r="F27" t="str">
        <f>E27&amp;", "&amp;C27</f>
        <v>Memphis, TN</v>
      </c>
      <c r="G27" s="1">
        <v>13</v>
      </c>
      <c r="H27" s="1">
        <v>473</v>
      </c>
      <c r="I27" s="1">
        <v>11404</v>
      </c>
      <c r="J27" s="1">
        <v>149363</v>
      </c>
      <c r="K27" s="2">
        <v>5.3</v>
      </c>
    </row>
    <row r="28" spans="3:11" x14ac:dyDescent="0.25">
      <c r="C28" t="s">
        <v>49</v>
      </c>
      <c r="D28" t="s">
        <v>112</v>
      </c>
      <c r="E28" t="s">
        <v>64</v>
      </c>
      <c r="F28" t="str">
        <f>E28&amp;", "&amp;C28</f>
        <v>Milwaukee, WI</v>
      </c>
      <c r="G28" s="1">
        <v>161</v>
      </c>
      <c r="H28" s="1">
        <v>1960</v>
      </c>
      <c r="I28" s="1">
        <v>1010</v>
      </c>
      <c r="J28" s="1">
        <v>21756</v>
      </c>
      <c r="K28" s="2">
        <v>12.8</v>
      </c>
    </row>
    <row r="29" spans="3:11" x14ac:dyDescent="0.25">
      <c r="C29" t="s">
        <v>20</v>
      </c>
      <c r="D29" t="s">
        <v>96</v>
      </c>
      <c r="E29" t="s">
        <v>65</v>
      </c>
      <c r="F29" t="str">
        <f>E29&amp;", "&amp;C29</f>
        <v>Minneapolis-St. Paul, MN</v>
      </c>
      <c r="G29" s="1">
        <v>199</v>
      </c>
      <c r="H29" s="1">
        <v>2513</v>
      </c>
      <c r="I29" s="1">
        <v>11678</v>
      </c>
      <c r="J29" s="1">
        <v>127230</v>
      </c>
      <c r="K29" s="2">
        <v>7.3</v>
      </c>
    </row>
    <row r="30" spans="3:11" x14ac:dyDescent="0.25">
      <c r="C30" t="s">
        <v>6</v>
      </c>
      <c r="D30" t="s">
        <v>66</v>
      </c>
      <c r="E30" t="s">
        <v>66</v>
      </c>
      <c r="F30" t="str">
        <f>E30&amp;", "&amp;C30</f>
        <v>New York, NY</v>
      </c>
      <c r="G30" s="1">
        <v>61</v>
      </c>
      <c r="H30" s="1">
        <v>885</v>
      </c>
      <c r="I30" s="1">
        <v>16532</v>
      </c>
      <c r="J30" s="1">
        <v>183980</v>
      </c>
      <c r="K30" s="2">
        <v>0.3</v>
      </c>
    </row>
    <row r="31" spans="3:11" x14ac:dyDescent="0.25">
      <c r="C31" t="s">
        <v>51</v>
      </c>
      <c r="D31" t="s">
        <v>85</v>
      </c>
      <c r="E31" t="s">
        <v>67</v>
      </c>
      <c r="F31" t="str">
        <f>E31&amp;", "&amp;C31</f>
        <v>Oklahoma City, OK</v>
      </c>
      <c r="G31" s="1">
        <v>35</v>
      </c>
      <c r="H31" s="1">
        <v>686</v>
      </c>
      <c r="I31" s="1">
        <v>4193</v>
      </c>
      <c r="J31" s="1">
        <v>50680</v>
      </c>
      <c r="K31" s="2">
        <v>18.3</v>
      </c>
    </row>
    <row r="32" spans="3:11" x14ac:dyDescent="0.25">
      <c r="C32" t="s">
        <v>52</v>
      </c>
      <c r="D32" t="s">
        <v>100</v>
      </c>
      <c r="E32" t="s">
        <v>68</v>
      </c>
      <c r="F32" t="str">
        <f>E32&amp;", "&amp;C32</f>
        <v>Omaha, NE</v>
      </c>
      <c r="G32" s="1">
        <v>94</v>
      </c>
      <c r="H32" s="1">
        <v>1981</v>
      </c>
      <c r="I32" s="1">
        <v>2955</v>
      </c>
      <c r="J32" s="1">
        <v>40957</v>
      </c>
      <c r="K32" s="2">
        <v>6.8</v>
      </c>
    </row>
    <row r="33" spans="3:11" x14ac:dyDescent="0.25">
      <c r="C33" t="s">
        <v>15</v>
      </c>
      <c r="D33" t="s">
        <v>88</v>
      </c>
      <c r="E33" t="s">
        <v>69</v>
      </c>
      <c r="F33" t="str">
        <f>E33&amp;", "&amp;C33</f>
        <v>Peoria, IL</v>
      </c>
      <c r="G33" s="1">
        <v>91</v>
      </c>
      <c r="H33" s="1">
        <v>1748</v>
      </c>
      <c r="I33" s="1">
        <v>7425</v>
      </c>
      <c r="J33" s="1">
        <v>124274</v>
      </c>
      <c r="K33" s="2">
        <v>-2.2999999999999998</v>
      </c>
    </row>
    <row r="34" spans="3:11" x14ac:dyDescent="0.25">
      <c r="C34" t="s">
        <v>53</v>
      </c>
      <c r="D34" t="s">
        <v>105</v>
      </c>
      <c r="E34" t="s">
        <v>70</v>
      </c>
      <c r="F34" t="str">
        <f>E34&amp;", "&amp;C34</f>
        <v>Philadelphia, PA</v>
      </c>
      <c r="G34" s="1">
        <v>56</v>
      </c>
      <c r="H34" s="1">
        <v>992</v>
      </c>
      <c r="I34" s="1">
        <v>6544</v>
      </c>
      <c r="J34" s="1">
        <v>104380</v>
      </c>
      <c r="K34" s="2">
        <v>2.2999999999999998</v>
      </c>
    </row>
    <row r="35" spans="3:11" x14ac:dyDescent="0.25">
      <c r="C35" t="s">
        <v>53</v>
      </c>
      <c r="D35" t="s">
        <v>105</v>
      </c>
      <c r="E35" t="s">
        <v>71</v>
      </c>
      <c r="F35" t="str">
        <f>E35&amp;", "&amp;C35</f>
        <v>Pittsburgh, PA</v>
      </c>
      <c r="G35" s="1">
        <v>168</v>
      </c>
      <c r="H35" s="1">
        <v>1514</v>
      </c>
      <c r="I35" s="1">
        <v>3758</v>
      </c>
      <c r="J35" s="1">
        <v>50494</v>
      </c>
      <c r="K35" s="2">
        <v>18.3</v>
      </c>
    </row>
    <row r="36" spans="3:11" x14ac:dyDescent="0.25">
      <c r="C36" t="s">
        <v>54</v>
      </c>
      <c r="D36" t="s">
        <v>94</v>
      </c>
      <c r="E36" t="s">
        <v>72</v>
      </c>
      <c r="F36" t="str">
        <f>E36&amp;", "&amp;C36</f>
        <v>Portland, ME</v>
      </c>
      <c r="G36" s="1">
        <v>157</v>
      </c>
      <c r="H36" s="1">
        <v>1996</v>
      </c>
      <c r="I36" s="1">
        <v>13318</v>
      </c>
      <c r="J36" s="1">
        <v>115248</v>
      </c>
      <c r="K36" s="2">
        <v>9.3000000000000007</v>
      </c>
    </row>
    <row r="37" spans="3:11" x14ac:dyDescent="0.25">
      <c r="C37" t="s">
        <v>22</v>
      </c>
      <c r="D37" t="s">
        <v>104</v>
      </c>
      <c r="E37" t="s">
        <v>72</v>
      </c>
      <c r="F37" t="str">
        <f>E37&amp;", "&amp;C37</f>
        <v>Portland, OR</v>
      </c>
      <c r="G37" s="1">
        <v>15</v>
      </c>
      <c r="H37" s="1">
        <v>329</v>
      </c>
      <c r="I37" s="1">
        <v>10029</v>
      </c>
      <c r="J37" s="1">
        <v>79312</v>
      </c>
      <c r="K37" s="2">
        <v>7.3</v>
      </c>
    </row>
    <row r="38" spans="3:11" x14ac:dyDescent="0.25">
      <c r="C38" t="s">
        <v>55</v>
      </c>
      <c r="D38" t="s">
        <v>106</v>
      </c>
      <c r="E38" t="s">
        <v>73</v>
      </c>
      <c r="F38" t="str">
        <f>E38&amp;", "&amp;C38</f>
        <v>Rapid City, SD</v>
      </c>
      <c r="G38" s="1">
        <v>177</v>
      </c>
      <c r="H38" s="1">
        <v>2154</v>
      </c>
      <c r="I38" s="1">
        <v>623</v>
      </c>
      <c r="J38" s="1">
        <v>13399</v>
      </c>
      <c r="K38" s="2">
        <v>21.8</v>
      </c>
    </row>
    <row r="39" spans="3:11" x14ac:dyDescent="0.25">
      <c r="C39" t="s">
        <v>21</v>
      </c>
      <c r="D39" t="s">
        <v>102</v>
      </c>
      <c r="E39" t="s">
        <v>74</v>
      </c>
      <c r="F39" t="str">
        <f>E39&amp;", "&amp;C39</f>
        <v>Reno, NV</v>
      </c>
      <c r="G39" s="1">
        <v>63</v>
      </c>
      <c r="H39" s="1">
        <v>1436</v>
      </c>
      <c r="I39" s="1">
        <v>16889</v>
      </c>
      <c r="J39" s="1">
        <v>137523</v>
      </c>
      <c r="K39" s="2">
        <v>-4.8</v>
      </c>
    </row>
    <row r="40" spans="3:11" x14ac:dyDescent="0.25">
      <c r="C40" t="s">
        <v>56</v>
      </c>
      <c r="D40" t="s">
        <v>109</v>
      </c>
      <c r="E40" t="s">
        <v>75</v>
      </c>
      <c r="F40" t="str">
        <f>E40&amp;", "&amp;C40</f>
        <v>Salt Lake City, UT</v>
      </c>
      <c r="G40" s="1">
        <v>142</v>
      </c>
      <c r="H40" s="1">
        <v>1578</v>
      </c>
      <c r="I40" s="1">
        <v>2293</v>
      </c>
      <c r="J40" s="1">
        <v>54713</v>
      </c>
      <c r="K40" s="2">
        <v>16.3</v>
      </c>
    </row>
    <row r="41" spans="3:11" x14ac:dyDescent="0.25">
      <c r="C41" t="s">
        <v>19</v>
      </c>
      <c r="D41" t="s">
        <v>95</v>
      </c>
      <c r="E41" t="s">
        <v>76</v>
      </c>
      <c r="F41" t="str">
        <f>E41&amp;", "&amp;C41</f>
        <v>Sault Ste. Marie, MI</v>
      </c>
      <c r="G41" s="1">
        <v>425</v>
      </c>
      <c r="H41" s="1">
        <v>2731</v>
      </c>
      <c r="I41" s="1">
        <v>5263</v>
      </c>
      <c r="J41" s="1">
        <v>70254</v>
      </c>
      <c r="K41" s="2">
        <v>16.3</v>
      </c>
    </row>
    <row r="42" spans="3:11" x14ac:dyDescent="0.25">
      <c r="C42" t="s">
        <v>57</v>
      </c>
      <c r="D42" t="s">
        <v>111</v>
      </c>
      <c r="E42" t="s">
        <v>77</v>
      </c>
      <c r="F42" t="str">
        <f>E42&amp;", "&amp;C42</f>
        <v>Seattle, WA</v>
      </c>
      <c r="G42" s="1">
        <v>27</v>
      </c>
      <c r="H42" s="1">
        <v>260</v>
      </c>
      <c r="I42" s="1">
        <v>34249</v>
      </c>
      <c r="J42" s="1">
        <v>176517</v>
      </c>
      <c r="K42" s="2">
        <v>-0.3</v>
      </c>
    </row>
    <row r="43" spans="3:11" x14ac:dyDescent="0.25">
      <c r="C43" t="s">
        <v>57</v>
      </c>
      <c r="D43" t="s">
        <v>111</v>
      </c>
      <c r="E43" t="s">
        <v>78</v>
      </c>
      <c r="F43" t="str">
        <f>E43&amp;", "&amp;C43</f>
        <v>Spokane, WA</v>
      </c>
      <c r="G43" s="1">
        <v>144</v>
      </c>
      <c r="H43" s="1">
        <v>1832</v>
      </c>
      <c r="I43" s="1">
        <v>1212</v>
      </c>
      <c r="J43" s="1">
        <v>10482</v>
      </c>
      <c r="K43" s="2">
        <v>17.8</v>
      </c>
    </row>
    <row r="44" spans="3:11" x14ac:dyDescent="0.25">
      <c r="C44" t="s">
        <v>58</v>
      </c>
      <c r="D44" t="s">
        <v>97</v>
      </c>
      <c r="E44" t="s">
        <v>82</v>
      </c>
      <c r="F44" t="str">
        <f>E44&amp;", "&amp;C44</f>
        <v>Springfield, MO</v>
      </c>
      <c r="G44" s="1">
        <v>58</v>
      </c>
      <c r="H44" s="1">
        <v>1108</v>
      </c>
      <c r="I44" s="1">
        <v>6909</v>
      </c>
      <c r="J44" s="1">
        <v>81000</v>
      </c>
      <c r="K44" s="2">
        <v>10.8</v>
      </c>
    </row>
    <row r="45" spans="3:11" x14ac:dyDescent="0.25">
      <c r="C45" t="s">
        <v>58</v>
      </c>
      <c r="D45" t="s">
        <v>97</v>
      </c>
      <c r="E45" t="s">
        <v>79</v>
      </c>
      <c r="F45" t="str">
        <f>E45&amp;", "&amp;C45</f>
        <v>St. Louis, MO</v>
      </c>
      <c r="G45" s="1">
        <v>62</v>
      </c>
      <c r="H45" s="1">
        <v>1150</v>
      </c>
      <c r="I45" s="1">
        <v>4401</v>
      </c>
      <c r="J45" s="1">
        <v>57165</v>
      </c>
      <c r="K45" s="2">
        <v>6.8</v>
      </c>
    </row>
    <row r="46" spans="3:11" x14ac:dyDescent="0.25">
      <c r="C46" t="s">
        <v>59</v>
      </c>
      <c r="D46" t="s">
        <v>90</v>
      </c>
      <c r="E46" t="s">
        <v>80</v>
      </c>
      <c r="F46" t="str">
        <f>E46&amp;", "&amp;C46</f>
        <v>Topeka, KS</v>
      </c>
      <c r="G46" s="1">
        <v>61</v>
      </c>
      <c r="H46" s="1">
        <v>1409</v>
      </c>
      <c r="I46" s="1">
        <v>4516</v>
      </c>
      <c r="J46" s="1">
        <v>64668</v>
      </c>
      <c r="K46" s="2">
        <v>6.8</v>
      </c>
    </row>
    <row r="47" spans="3:11" x14ac:dyDescent="0.25">
      <c r="C47" t="s">
        <v>59</v>
      </c>
      <c r="D47" t="s">
        <v>90</v>
      </c>
      <c r="E47" t="s">
        <v>81</v>
      </c>
      <c r="F47" t="str">
        <f>E47&amp;", "&amp;C47</f>
        <v>Wichita, KS</v>
      </c>
      <c r="G47" s="1">
        <v>60</v>
      </c>
      <c r="H47" s="1">
        <v>1223</v>
      </c>
      <c r="I47" s="1">
        <v>4507</v>
      </c>
      <c r="J47" s="1">
        <v>75598</v>
      </c>
      <c r="K47" s="2">
        <v>-1.8</v>
      </c>
    </row>
  </sheetData>
  <sheetProtection sheet="1" objects="1" scenarios="1"/>
  <sortState xmlns:xlrd2="http://schemas.microsoft.com/office/spreadsheetml/2017/richdata2" ref="C2:K51">
    <sortCondition ref="E2:E5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Updated to Match INP Hours</vt:lpstr>
      <vt:lpstr>Snow Melt Data</vt:lpstr>
    </vt:vector>
  </TitlesOfParts>
  <Company>TWGI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 Wolf</dc:creator>
  <cp:lastModifiedBy>James Ortega</cp:lastModifiedBy>
  <dcterms:created xsi:type="dcterms:W3CDTF">2017-08-03T20:03:46Z</dcterms:created>
  <dcterms:modified xsi:type="dcterms:W3CDTF">2025-03-07T16:40:23Z</dcterms:modified>
</cp:coreProperties>
</file>