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ustomProperty1.bin" ContentType="application/vnd.openxmlformats-officedocument.spreadsheetml.customProperty"/>
  <Override PartName="/xl/comments1.xml" ContentType="application/vnd.openxmlformats-officedocument.spreadsheetml.comments+xml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7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featurePropertyBag/featurePropertyBag.xml" ContentType="application/vnd.ms-excel.featurepropertyba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ate1904="1"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jorte\Phius Dropbox\PHIUS Shared\Certification\Project Certification\01_Calculators_Protocol\Excel\"/>
    </mc:Choice>
  </mc:AlternateContent>
  <xr:revisionPtr revIDLastSave="0" documentId="13_ncr:1_{DB5CE05A-8F7B-4590-80F7-A0BCF0DFB7F5}" xr6:coauthVersionLast="47" xr6:coauthVersionMax="47" xr10:uidLastSave="{00000000-0000-0000-0000-000000000000}"/>
  <workbookProtection lockStructure="1"/>
  <bookViews>
    <workbookView xWindow="28665" yWindow="-135" windowWidth="29070" windowHeight="15750" tabRatio="980" xr2:uid="{00000000-000D-0000-FFFF-FFFF00000000}"/>
  </bookViews>
  <sheets>
    <sheet name="SANCO2" sheetId="4" r:id="rId1"/>
    <sheet name="Custom Climate Data" sheetId="9" r:id="rId2"/>
    <sheet name="Sanden Tanks" sheetId="8" state="hidden" r:id="rId3"/>
    <sheet name="phius_monthly climate data" sheetId="5" state="hidden" r:id="rId4"/>
    <sheet name="v1-Sanden CO2" sheetId="2" state="hidden" r:id="rId5"/>
    <sheet name="v2-Sanden GS3-45HPA_DHW" sheetId="3" state="hidden" r:id="rId6"/>
    <sheet name="v2-Sanden GS3-45HPA_Heat&amp;DHW" sheetId="1" state="hidden" r:id="rId7"/>
    <sheet name="v3-Sanden GS4-45HPC_DHW" sheetId="6" state="hidden" r:id="rId8"/>
    <sheet name="v3-Sanden GS4-45HPC_Heat&amp;DHW" sheetId="7" state="hidden" r:id="rId9"/>
    <sheet name="gen5-Sanden GS5-45HPC_DHW" sheetId="10" state="hidden" r:id="rId10"/>
    <sheet name="gen5-Sanden GS5-45HPC_Heat&amp;DHW" sheetId="11" state="hidden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</externalReferences>
  <definedNames>
    <definedName name="_">#REF!</definedName>
    <definedName name="_R1">'[1]Fastener Correction'!#REF!</definedName>
    <definedName name="a0">#REF!</definedName>
    <definedName name="a1_">#REF!</definedName>
    <definedName name="a2_">#REF!</definedName>
    <definedName name="Af">'[1]Fastener Correction'!#REF!</definedName>
    <definedName name="Ar">'[2]Fastener Correction'!#REF!</definedName>
    <definedName name="B0">#REF!</definedName>
    <definedName name="B2_">#REF!</definedName>
    <definedName name="d0">'[1]Fastener Correction'!#REF!</definedName>
    <definedName name="d1_">'[1]Fastener Correction'!#REF!</definedName>
    <definedName name="ef">'[3]Fastener Correction'!#REF!</definedName>
    <definedName name="Fensterdaten">#REF!</definedName>
    <definedName name="lmf">'[1]Fastener Correction'!#REF!</definedName>
    <definedName name="Name">'[4]Common Areas'!#REF!:INDEX('[4]Common Areas'!#REF!,MAX('[4]Common Areas'!#REF!),1)</definedName>
    <definedName name="NameDrop">'[5]Default Common Areas'!#REF!:INDEX('[5]Default Common Areas'!#REF!,MAX('[5]Default Common Areas'!#REF!),1)</definedName>
    <definedName name="nf">'[1]Fastener Correction'!#REF!</definedName>
    <definedName name="re">'[2]Fastener Correction'!#REF!</definedName>
    <definedName name="Rooms">#REF!</definedName>
    <definedName name="RTh">'[1]Fastener Correction'!#REF!</definedName>
    <definedName name="solver_adj" hidden="1">'[6]Summer SI'!$K$151:$K$152</definedName>
    <definedName name="solver_cvg" hidden="1">0.0001</definedName>
    <definedName name="solver_drv" hidden="1">1</definedName>
    <definedName name="solver_est" hidden="1">1</definedName>
    <definedName name="solver_itr" hidden="1">100</definedName>
    <definedName name="solver_lin" hidden="1">2</definedName>
    <definedName name="solver_neg" hidden="1">2</definedName>
    <definedName name="solver_num" hidden="1">0</definedName>
    <definedName name="solver_nwt" hidden="1">1</definedName>
    <definedName name="solver_opt" hidden="1">'[6]Summer SI'!$M$151</definedName>
    <definedName name="solver_pre" hidden="1">0.000001</definedName>
    <definedName name="solver_scl" hidden="1">2</definedName>
    <definedName name="solver_sho" hidden="1">2</definedName>
    <definedName name="solver_tim" hidden="1">100</definedName>
    <definedName name="solver_tol" hidden="1">0.05</definedName>
    <definedName name="solver_typ" hidden="1">2</definedName>
    <definedName name="solver_val" hidden="1">0</definedName>
    <definedName name="ValidZones">[7]Sheet1!$F$1:$O$1</definedName>
    <definedName name="Z_11660EA0_834D_4736_B93B_F44BEA6FF964_.wvu.PrintArea" hidden="1">'[6]Compact SI'!$A$83:$G$103</definedName>
    <definedName name="Z_11660EA0_834D_4736_B93B_F44BEA6FF964_.wvu.Rows" hidden="1">'[8]Compact SI'!#REF!</definedName>
    <definedName name="Z_33DA5C44_9B06_11DB_96B4_00E01850B65A_.wvu.Cols" hidden="1">'[6]U-List SI'!$AQ:$AV</definedName>
    <definedName name="Z_33DA5C44_9B06_11DB_96B4_00E01850B65A_.wvu.PrintArea" hidden="1">'[8]WinType SI'!$A$2:$P$18,'[8]WinType SI'!$A$76:$I$92</definedName>
    <definedName name="Z_33DA5C44_9B06_11DB_96B4_00E01850B65A_.wvu.PrintTitles" hidden="1">'[6]WinType SI'!$1:$1</definedName>
    <definedName name="Z_33DA5C44_9B06_11DB_96B4_00E01850B65A_.wvu.Rows" hidden="1">'[6]SolarDHW SI'!$18:$18</definedName>
    <definedName name="Z_F915C42F_B875_438F_A5F9_8AB3862536D5_.wvu.PrintArea" hidden="1">'[6]Compact SI'!$R$27:$AF$53</definedName>
    <definedName name="Z_F915C42F_B875_438F_A5F9_8AB3862536D5_.wvu.Rows" hidden="1">'[8]Compact SI'!$18:$19,'[8]Compact SI'!$28:$29,'[8]Compact SI'!$31:$33,'[8]Compact SI'!$38:$38,'[8]Compact SI'!$41:$43,'[8]Compact SI'!$46:$48,'[8]Compact SI'!$51:$51,'[8]Compact SI'!$53:$55,'[8]Compact SI'!$57:$70,'[8]Compact SI'!$83:$134</definedName>
  </definedNames>
  <calcPr calcId="191028" calcMode="autoNoTable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40" i="4" l="1"/>
  <c r="B39" i="4"/>
  <c r="B38" i="4"/>
  <c r="C43" i="4"/>
  <c r="G26" i="4" l="1"/>
  <c r="C53" i="4"/>
  <c r="C55" i="4"/>
  <c r="C57" i="4"/>
  <c r="C47" i="4"/>
  <c r="C51" i="4" l="1"/>
  <c r="C49" i="4"/>
  <c r="K4" i="8"/>
  <c r="C8" i="8"/>
  <c r="C15" i="8"/>
  <c r="C16" i="8"/>
  <c r="C17" i="8"/>
  <c r="C18" i="8"/>
  <c r="B14" i="8"/>
  <c r="D7" i="4" l="1"/>
  <c r="B27" i="4"/>
  <c r="N16" i="11"/>
  <c r="M16" i="11"/>
  <c r="L16" i="11"/>
  <c r="K16" i="11"/>
  <c r="J16" i="11"/>
  <c r="I16" i="11"/>
  <c r="H16" i="11"/>
  <c r="G16" i="11"/>
  <c r="F16" i="11"/>
  <c r="E16" i="11"/>
  <c r="D16" i="11"/>
  <c r="C16" i="11"/>
  <c r="N15" i="11"/>
  <c r="M15" i="11"/>
  <c r="L15" i="11"/>
  <c r="K15" i="11"/>
  <c r="J15" i="11"/>
  <c r="I15" i="11"/>
  <c r="H15" i="11"/>
  <c r="G15" i="11"/>
  <c r="F15" i="11"/>
  <c r="E15" i="11"/>
  <c r="D15" i="11"/>
  <c r="C15" i="11"/>
  <c r="D4" i="11"/>
  <c r="D3" i="11"/>
  <c r="G37" i="4"/>
  <c r="H37" i="4"/>
  <c r="I37" i="4"/>
  <c r="J37" i="4"/>
  <c r="K37" i="4"/>
  <c r="L37" i="4"/>
  <c r="M37" i="4"/>
  <c r="N37" i="4"/>
  <c r="O37" i="4"/>
  <c r="P37" i="4"/>
  <c r="Q37" i="4"/>
  <c r="F37" i="4"/>
  <c r="B9" i="4"/>
  <c r="B7" i="4"/>
  <c r="O15" i="11" l="1"/>
  <c r="O18" i="11"/>
  <c r="C17" i="11"/>
  <c r="G17" i="11"/>
  <c r="H17" i="11"/>
  <c r="D17" i="11"/>
  <c r="J17" i="11"/>
  <c r="K17" i="11"/>
  <c r="L17" i="11"/>
  <c r="N17" i="11"/>
  <c r="M17" i="11"/>
  <c r="F17" i="11"/>
  <c r="E17" i="11"/>
  <c r="I17" i="11"/>
  <c r="C7" i="8"/>
  <c r="S5" i="5"/>
  <c r="S6" i="5"/>
  <c r="S7" i="5"/>
  <c r="S8" i="5"/>
  <c r="S9" i="5"/>
  <c r="S10" i="5"/>
  <c r="S11" i="5"/>
  <c r="S12" i="5"/>
  <c r="S13" i="5"/>
  <c r="S14" i="5"/>
  <c r="S15" i="5"/>
  <c r="S16" i="5"/>
  <c r="S17" i="5"/>
  <c r="S18" i="5"/>
  <c r="S19" i="5"/>
  <c r="S20" i="5"/>
  <c r="S21" i="5"/>
  <c r="S22" i="5"/>
  <c r="S23" i="5"/>
  <c r="S24" i="5"/>
  <c r="S25" i="5"/>
  <c r="S26" i="5"/>
  <c r="S27" i="5"/>
  <c r="S28" i="5"/>
  <c r="S29" i="5"/>
  <c r="S30" i="5"/>
  <c r="S31" i="5"/>
  <c r="S32" i="5"/>
  <c r="S33" i="5"/>
  <c r="S34" i="5"/>
  <c r="S35" i="5"/>
  <c r="S36" i="5"/>
  <c r="S37" i="5"/>
  <c r="S38" i="5"/>
  <c r="S39" i="5"/>
  <c r="S40" i="5"/>
  <c r="S41" i="5"/>
  <c r="S42" i="5"/>
  <c r="S43" i="5"/>
  <c r="S44" i="5"/>
  <c r="S45" i="5"/>
  <c r="S46" i="5"/>
  <c r="S47" i="5"/>
  <c r="S48" i="5"/>
  <c r="S49" i="5"/>
  <c r="S50" i="5"/>
  <c r="S51" i="5"/>
  <c r="S52" i="5"/>
  <c r="S53" i="5"/>
  <c r="S54" i="5"/>
  <c r="S55" i="5"/>
  <c r="S56" i="5"/>
  <c r="S57" i="5"/>
  <c r="S58" i="5"/>
  <c r="S59" i="5"/>
  <c r="S60" i="5"/>
  <c r="S61" i="5"/>
  <c r="S62" i="5"/>
  <c r="S63" i="5"/>
  <c r="S64" i="5"/>
  <c r="S65" i="5"/>
  <c r="S66" i="5"/>
  <c r="S67" i="5"/>
  <c r="S68" i="5"/>
  <c r="S69" i="5"/>
  <c r="S70" i="5"/>
  <c r="S71" i="5"/>
  <c r="S72" i="5"/>
  <c r="S73" i="5"/>
  <c r="S74" i="5"/>
  <c r="S75" i="5"/>
  <c r="S76" i="5"/>
  <c r="S77" i="5"/>
  <c r="S78" i="5"/>
  <c r="S79" i="5"/>
  <c r="S80" i="5"/>
  <c r="S81" i="5"/>
  <c r="S82" i="5"/>
  <c r="S83" i="5"/>
  <c r="S84" i="5"/>
  <c r="S85" i="5"/>
  <c r="S86" i="5"/>
  <c r="S87" i="5"/>
  <c r="S88" i="5"/>
  <c r="S89" i="5"/>
  <c r="S90" i="5"/>
  <c r="S91" i="5"/>
  <c r="S92" i="5"/>
  <c r="S93" i="5"/>
  <c r="S94" i="5"/>
  <c r="S95" i="5"/>
  <c r="S96" i="5"/>
  <c r="S97" i="5"/>
  <c r="S98" i="5"/>
  <c r="S99" i="5"/>
  <c r="S100" i="5"/>
  <c r="S101" i="5"/>
  <c r="S102" i="5"/>
  <c r="S103" i="5"/>
  <c r="S104" i="5"/>
  <c r="S105" i="5"/>
  <c r="S106" i="5"/>
  <c r="S107" i="5"/>
  <c r="S108" i="5"/>
  <c r="S109" i="5"/>
  <c r="S110" i="5"/>
  <c r="S111" i="5"/>
  <c r="S112" i="5"/>
  <c r="S113" i="5"/>
  <c r="S114" i="5"/>
  <c r="S115" i="5"/>
  <c r="S116" i="5"/>
  <c r="S117" i="5"/>
  <c r="S118" i="5"/>
  <c r="S119" i="5"/>
  <c r="S120" i="5"/>
  <c r="S121" i="5"/>
  <c r="S122" i="5"/>
  <c r="S123" i="5"/>
  <c r="S124" i="5"/>
  <c r="S125" i="5"/>
  <c r="S126" i="5"/>
  <c r="S127" i="5"/>
  <c r="S128" i="5"/>
  <c r="S129" i="5"/>
  <c r="S130" i="5"/>
  <c r="S131" i="5"/>
  <c r="S132" i="5"/>
  <c r="S133" i="5"/>
  <c r="S134" i="5"/>
  <c r="S135" i="5"/>
  <c r="S136" i="5"/>
  <c r="S137" i="5"/>
  <c r="S138" i="5"/>
  <c r="S139" i="5"/>
  <c r="S140" i="5"/>
  <c r="S141" i="5"/>
  <c r="S142" i="5"/>
  <c r="S143" i="5"/>
  <c r="S144" i="5"/>
  <c r="S145" i="5"/>
  <c r="S146" i="5"/>
  <c r="S147" i="5"/>
  <c r="S148" i="5"/>
  <c r="S149" i="5"/>
  <c r="S150" i="5"/>
  <c r="S151" i="5"/>
  <c r="S152" i="5"/>
  <c r="S153" i="5"/>
  <c r="S154" i="5"/>
  <c r="S155" i="5"/>
  <c r="S156" i="5"/>
  <c r="S157" i="5"/>
  <c r="S158" i="5"/>
  <c r="S159" i="5"/>
  <c r="S160" i="5"/>
  <c r="S161" i="5"/>
  <c r="S162" i="5"/>
  <c r="S163" i="5"/>
  <c r="S164" i="5"/>
  <c r="S165" i="5"/>
  <c r="S166" i="5"/>
  <c r="S167" i="5"/>
  <c r="S168" i="5"/>
  <c r="S169" i="5"/>
  <c r="S170" i="5"/>
  <c r="S171" i="5"/>
  <c r="S172" i="5"/>
  <c r="S173" i="5"/>
  <c r="S174" i="5"/>
  <c r="S175" i="5"/>
  <c r="S176" i="5"/>
  <c r="S177" i="5"/>
  <c r="S178" i="5"/>
  <c r="S179" i="5"/>
  <c r="S180" i="5"/>
  <c r="S181" i="5"/>
  <c r="S182" i="5"/>
  <c r="S183" i="5"/>
  <c r="S184" i="5"/>
  <c r="S185" i="5"/>
  <c r="S186" i="5"/>
  <c r="S187" i="5"/>
  <c r="S188" i="5"/>
  <c r="S189" i="5"/>
  <c r="S190" i="5"/>
  <c r="S191" i="5"/>
  <c r="S192" i="5"/>
  <c r="S193" i="5"/>
  <c r="S194" i="5"/>
  <c r="S195" i="5"/>
  <c r="S196" i="5"/>
  <c r="S197" i="5"/>
  <c r="S198" i="5"/>
  <c r="S199" i="5"/>
  <c r="S200" i="5"/>
  <c r="S201" i="5"/>
  <c r="S202" i="5"/>
  <c r="S203" i="5"/>
  <c r="S204" i="5"/>
  <c r="S205" i="5"/>
  <c r="S206" i="5"/>
  <c r="S207" i="5"/>
  <c r="S208" i="5"/>
  <c r="S209" i="5"/>
  <c r="S210" i="5"/>
  <c r="S211" i="5"/>
  <c r="S212" i="5"/>
  <c r="S213" i="5"/>
  <c r="S214" i="5"/>
  <c r="S215" i="5"/>
  <c r="S216" i="5"/>
  <c r="S217" i="5"/>
  <c r="S218" i="5"/>
  <c r="S219" i="5"/>
  <c r="S220" i="5"/>
  <c r="S221" i="5"/>
  <c r="S222" i="5"/>
  <c r="S223" i="5"/>
  <c r="S224" i="5"/>
  <c r="S225" i="5"/>
  <c r="S226" i="5"/>
  <c r="S227" i="5"/>
  <c r="S228" i="5"/>
  <c r="S229" i="5"/>
  <c r="S230" i="5"/>
  <c r="S231" i="5"/>
  <c r="S232" i="5"/>
  <c r="S233" i="5"/>
  <c r="S234" i="5"/>
  <c r="S235" i="5"/>
  <c r="S236" i="5"/>
  <c r="S237" i="5"/>
  <c r="S238" i="5"/>
  <c r="S239" i="5"/>
  <c r="S240" i="5"/>
  <c r="S241" i="5"/>
  <c r="S242" i="5"/>
  <c r="S243" i="5"/>
  <c r="S244" i="5"/>
  <c r="S245" i="5"/>
  <c r="S246" i="5"/>
  <c r="S247" i="5"/>
  <c r="S248" i="5"/>
  <c r="S249" i="5"/>
  <c r="S250" i="5"/>
  <c r="S251" i="5"/>
  <c r="S252" i="5"/>
  <c r="S253" i="5"/>
  <c r="S254" i="5"/>
  <c r="S255" i="5"/>
  <c r="S256" i="5"/>
  <c r="S257" i="5"/>
  <c r="S258" i="5"/>
  <c r="S259" i="5"/>
  <c r="S260" i="5"/>
  <c r="S261" i="5"/>
  <c r="S262" i="5"/>
  <c r="S263" i="5"/>
  <c r="S264" i="5"/>
  <c r="S265" i="5"/>
  <c r="S266" i="5"/>
  <c r="S267" i="5"/>
  <c r="S268" i="5"/>
  <c r="S269" i="5"/>
  <c r="S270" i="5"/>
  <c r="S271" i="5"/>
  <c r="S272" i="5"/>
  <c r="S273" i="5"/>
  <c r="S274" i="5"/>
  <c r="S275" i="5"/>
  <c r="S276" i="5"/>
  <c r="S277" i="5"/>
  <c r="S278" i="5"/>
  <c r="S279" i="5"/>
  <c r="S280" i="5"/>
  <c r="S281" i="5"/>
  <c r="S282" i="5"/>
  <c r="S283" i="5"/>
  <c r="S284" i="5"/>
  <c r="S285" i="5"/>
  <c r="S286" i="5"/>
  <c r="S287" i="5"/>
  <c r="S288" i="5"/>
  <c r="S289" i="5"/>
  <c r="S290" i="5"/>
  <c r="S291" i="5"/>
  <c r="S292" i="5"/>
  <c r="S293" i="5"/>
  <c r="S294" i="5"/>
  <c r="S295" i="5"/>
  <c r="S296" i="5"/>
  <c r="S297" i="5"/>
  <c r="S298" i="5"/>
  <c r="S299" i="5"/>
  <c r="S300" i="5"/>
  <c r="S301" i="5"/>
  <c r="S302" i="5"/>
  <c r="S303" i="5"/>
  <c r="S304" i="5"/>
  <c r="S305" i="5"/>
  <c r="S306" i="5"/>
  <c r="S307" i="5"/>
  <c r="S308" i="5"/>
  <c r="S309" i="5"/>
  <c r="S310" i="5"/>
  <c r="S311" i="5"/>
  <c r="S312" i="5"/>
  <c r="S313" i="5"/>
  <c r="S314" i="5"/>
  <c r="S315" i="5"/>
  <c r="S316" i="5"/>
  <c r="S317" i="5"/>
  <c r="S318" i="5"/>
  <c r="S319" i="5"/>
  <c r="S320" i="5"/>
  <c r="S321" i="5"/>
  <c r="S322" i="5"/>
  <c r="S323" i="5"/>
  <c r="S324" i="5"/>
  <c r="S325" i="5"/>
  <c r="S326" i="5"/>
  <c r="S327" i="5"/>
  <c r="S328" i="5"/>
  <c r="S329" i="5"/>
  <c r="S330" i="5"/>
  <c r="S331" i="5"/>
  <c r="S332" i="5"/>
  <c r="S333" i="5"/>
  <c r="S334" i="5"/>
  <c r="S335" i="5"/>
  <c r="S336" i="5"/>
  <c r="S337" i="5"/>
  <c r="S338" i="5"/>
  <c r="S339" i="5"/>
  <c r="S340" i="5"/>
  <c r="S341" i="5"/>
  <c r="S342" i="5"/>
  <c r="S343" i="5"/>
  <c r="S344" i="5"/>
  <c r="S345" i="5"/>
  <c r="S346" i="5"/>
  <c r="S347" i="5"/>
  <c r="S348" i="5"/>
  <c r="S349" i="5"/>
  <c r="S350" i="5"/>
  <c r="S351" i="5"/>
  <c r="S352" i="5"/>
  <c r="S353" i="5"/>
  <c r="S354" i="5"/>
  <c r="S355" i="5"/>
  <c r="S356" i="5"/>
  <c r="S357" i="5"/>
  <c r="S358" i="5"/>
  <c r="S359" i="5"/>
  <c r="S360" i="5"/>
  <c r="S361" i="5"/>
  <c r="S362" i="5"/>
  <c r="S363" i="5"/>
  <c r="S364" i="5"/>
  <c r="S365" i="5"/>
  <c r="S366" i="5"/>
  <c r="S367" i="5"/>
  <c r="S368" i="5"/>
  <c r="S369" i="5"/>
  <c r="S370" i="5"/>
  <c r="S371" i="5"/>
  <c r="S372" i="5"/>
  <c r="S373" i="5"/>
  <c r="S374" i="5"/>
  <c r="S375" i="5"/>
  <c r="S376" i="5"/>
  <c r="S377" i="5"/>
  <c r="S378" i="5"/>
  <c r="S379" i="5"/>
  <c r="S380" i="5"/>
  <c r="S381" i="5"/>
  <c r="S382" i="5"/>
  <c r="S383" i="5"/>
  <c r="S384" i="5"/>
  <c r="S385" i="5"/>
  <c r="S386" i="5"/>
  <c r="S387" i="5"/>
  <c r="S388" i="5"/>
  <c r="S389" i="5"/>
  <c r="S390" i="5"/>
  <c r="S391" i="5"/>
  <c r="S392" i="5"/>
  <c r="S393" i="5"/>
  <c r="S394" i="5"/>
  <c r="S395" i="5"/>
  <c r="S396" i="5"/>
  <c r="S397" i="5"/>
  <c r="S398" i="5"/>
  <c r="S399" i="5"/>
  <c r="S400" i="5"/>
  <c r="S401" i="5"/>
  <c r="S402" i="5"/>
  <c r="S403" i="5"/>
  <c r="S404" i="5"/>
  <c r="S405" i="5"/>
  <c r="S406" i="5"/>
  <c r="S407" i="5"/>
  <c r="S408" i="5"/>
  <c r="S409" i="5"/>
  <c r="S410" i="5"/>
  <c r="S411" i="5"/>
  <c r="S412" i="5"/>
  <c r="S413" i="5"/>
  <c r="S414" i="5"/>
  <c r="S415" i="5"/>
  <c r="S416" i="5"/>
  <c r="S417" i="5"/>
  <c r="S418" i="5"/>
  <c r="S419" i="5"/>
  <c r="S420" i="5"/>
  <c r="S421" i="5"/>
  <c r="S422" i="5"/>
  <c r="S423" i="5"/>
  <c r="S424" i="5"/>
  <c r="S425" i="5"/>
  <c r="S426" i="5"/>
  <c r="S427" i="5"/>
  <c r="S428" i="5"/>
  <c r="S429" i="5"/>
  <c r="S430" i="5"/>
  <c r="S431" i="5"/>
  <c r="S432" i="5"/>
  <c r="S433" i="5"/>
  <c r="S434" i="5"/>
  <c r="S435" i="5"/>
  <c r="S436" i="5"/>
  <c r="S437" i="5"/>
  <c r="S438" i="5"/>
  <c r="S439" i="5"/>
  <c r="S440" i="5"/>
  <c r="S441" i="5"/>
  <c r="S442" i="5"/>
  <c r="S443" i="5"/>
  <c r="S444" i="5"/>
  <c r="S445" i="5"/>
  <c r="S446" i="5"/>
  <c r="S447" i="5"/>
  <c r="S448" i="5"/>
  <c r="S449" i="5"/>
  <c r="S450" i="5"/>
  <c r="S451" i="5"/>
  <c r="S452" i="5"/>
  <c r="S453" i="5"/>
  <c r="S454" i="5"/>
  <c r="S455" i="5"/>
  <c r="S456" i="5"/>
  <c r="S457" i="5"/>
  <c r="S458" i="5"/>
  <c r="S459" i="5"/>
  <c r="S460" i="5"/>
  <c r="S461" i="5"/>
  <c r="S462" i="5"/>
  <c r="S463" i="5"/>
  <c r="S464" i="5"/>
  <c r="S465" i="5"/>
  <c r="S466" i="5"/>
  <c r="S467" i="5"/>
  <c r="S468" i="5"/>
  <c r="S469" i="5"/>
  <c r="S470" i="5"/>
  <c r="S471" i="5"/>
  <c r="S472" i="5"/>
  <c r="S473" i="5"/>
  <c r="S474" i="5"/>
  <c r="S475" i="5"/>
  <c r="S476" i="5"/>
  <c r="S477" i="5"/>
  <c r="S478" i="5"/>
  <c r="S479" i="5"/>
  <c r="S480" i="5"/>
  <c r="S481" i="5"/>
  <c r="S482" i="5"/>
  <c r="S483" i="5"/>
  <c r="S484" i="5"/>
  <c r="S485" i="5"/>
  <c r="S486" i="5"/>
  <c r="S487" i="5"/>
  <c r="S488" i="5"/>
  <c r="S489" i="5"/>
  <c r="S490" i="5"/>
  <c r="S491" i="5"/>
  <c r="S492" i="5"/>
  <c r="S493" i="5"/>
  <c r="S494" i="5"/>
  <c r="S495" i="5"/>
  <c r="S496" i="5"/>
  <c r="S497" i="5"/>
  <c r="S498" i="5"/>
  <c r="S499" i="5"/>
  <c r="S500" i="5"/>
  <c r="S501" i="5"/>
  <c r="S502" i="5"/>
  <c r="S503" i="5"/>
  <c r="S504" i="5"/>
  <c r="S505" i="5"/>
  <c r="S506" i="5"/>
  <c r="S507" i="5"/>
  <c r="S508" i="5"/>
  <c r="S509" i="5"/>
  <c r="S510" i="5"/>
  <c r="S511" i="5"/>
  <c r="S512" i="5"/>
  <c r="S513" i="5"/>
  <c r="S514" i="5"/>
  <c r="S515" i="5"/>
  <c r="S516" i="5"/>
  <c r="S517" i="5"/>
  <c r="S518" i="5"/>
  <c r="S519" i="5"/>
  <c r="S520" i="5"/>
  <c r="S521" i="5"/>
  <c r="S522" i="5"/>
  <c r="S523" i="5"/>
  <c r="S524" i="5"/>
  <c r="S525" i="5"/>
  <c r="S526" i="5"/>
  <c r="S527" i="5"/>
  <c r="S528" i="5"/>
  <c r="S529" i="5"/>
  <c r="S530" i="5"/>
  <c r="S531" i="5"/>
  <c r="S532" i="5"/>
  <c r="S533" i="5"/>
  <c r="S534" i="5"/>
  <c r="S535" i="5"/>
  <c r="S536" i="5"/>
  <c r="S537" i="5"/>
  <c r="S538" i="5"/>
  <c r="S539" i="5"/>
  <c r="S540" i="5"/>
  <c r="S541" i="5"/>
  <c r="S542" i="5"/>
  <c r="S543" i="5"/>
  <c r="S544" i="5"/>
  <c r="S545" i="5"/>
  <c r="S546" i="5"/>
  <c r="S547" i="5"/>
  <c r="S548" i="5"/>
  <c r="S549" i="5"/>
  <c r="S550" i="5"/>
  <c r="S551" i="5"/>
  <c r="S552" i="5"/>
  <c r="S553" i="5"/>
  <c r="S554" i="5"/>
  <c r="S555" i="5"/>
  <c r="S556" i="5"/>
  <c r="S557" i="5"/>
  <c r="S558" i="5"/>
  <c r="S559" i="5"/>
  <c r="S560" i="5"/>
  <c r="S561" i="5"/>
  <c r="S562" i="5"/>
  <c r="S563" i="5"/>
  <c r="S564" i="5"/>
  <c r="S565" i="5"/>
  <c r="S566" i="5"/>
  <c r="S567" i="5"/>
  <c r="S568" i="5"/>
  <c r="S569" i="5"/>
  <c r="S570" i="5"/>
  <c r="S571" i="5"/>
  <c r="S572" i="5"/>
  <c r="S573" i="5"/>
  <c r="S574" i="5"/>
  <c r="S575" i="5"/>
  <c r="S576" i="5"/>
  <c r="S577" i="5"/>
  <c r="S578" i="5"/>
  <c r="S579" i="5"/>
  <c r="S580" i="5"/>
  <c r="S581" i="5"/>
  <c r="S582" i="5"/>
  <c r="S583" i="5"/>
  <c r="S584" i="5"/>
  <c r="S585" i="5"/>
  <c r="S586" i="5"/>
  <c r="S587" i="5"/>
  <c r="S588" i="5"/>
  <c r="S589" i="5"/>
  <c r="S590" i="5"/>
  <c r="S591" i="5"/>
  <c r="S592" i="5"/>
  <c r="S593" i="5"/>
  <c r="S594" i="5"/>
  <c r="S595" i="5"/>
  <c r="S596" i="5"/>
  <c r="S597" i="5"/>
  <c r="S598" i="5"/>
  <c r="S599" i="5"/>
  <c r="S600" i="5"/>
  <c r="S601" i="5"/>
  <c r="S602" i="5"/>
  <c r="S603" i="5"/>
  <c r="S604" i="5"/>
  <c r="S605" i="5"/>
  <c r="S606" i="5"/>
  <c r="S607" i="5"/>
  <c r="S608" i="5"/>
  <c r="S609" i="5"/>
  <c r="S610" i="5"/>
  <c r="S611" i="5"/>
  <c r="S612" i="5"/>
  <c r="S613" i="5"/>
  <c r="S614" i="5"/>
  <c r="S615" i="5"/>
  <c r="S616" i="5"/>
  <c r="S617" i="5"/>
  <c r="S618" i="5"/>
  <c r="S619" i="5"/>
  <c r="S620" i="5"/>
  <c r="S621" i="5"/>
  <c r="S622" i="5"/>
  <c r="S623" i="5"/>
  <c r="S624" i="5"/>
  <c r="S625" i="5"/>
  <c r="S626" i="5"/>
  <c r="S627" i="5"/>
  <c r="S628" i="5"/>
  <c r="S629" i="5"/>
  <c r="S630" i="5"/>
  <c r="S631" i="5"/>
  <c r="S632" i="5"/>
  <c r="S633" i="5"/>
  <c r="S634" i="5"/>
  <c r="S635" i="5"/>
  <c r="S636" i="5"/>
  <c r="S637" i="5"/>
  <c r="S638" i="5"/>
  <c r="S639" i="5"/>
  <c r="S640" i="5"/>
  <c r="S641" i="5"/>
  <c r="S642" i="5"/>
  <c r="S643" i="5"/>
  <c r="S644" i="5"/>
  <c r="S645" i="5"/>
  <c r="S646" i="5"/>
  <c r="S647" i="5"/>
  <c r="S648" i="5"/>
  <c r="S649" i="5"/>
  <c r="S650" i="5"/>
  <c r="S651" i="5"/>
  <c r="S652" i="5"/>
  <c r="S653" i="5"/>
  <c r="S654" i="5"/>
  <c r="S655" i="5"/>
  <c r="S656" i="5"/>
  <c r="S657" i="5"/>
  <c r="S658" i="5"/>
  <c r="S659" i="5"/>
  <c r="S660" i="5"/>
  <c r="S661" i="5"/>
  <c r="S662" i="5"/>
  <c r="S663" i="5"/>
  <c r="S664" i="5"/>
  <c r="S665" i="5"/>
  <c r="S666" i="5"/>
  <c r="S667" i="5"/>
  <c r="S668" i="5"/>
  <c r="S669" i="5"/>
  <c r="S670" i="5"/>
  <c r="S671" i="5"/>
  <c r="S672" i="5"/>
  <c r="S673" i="5"/>
  <c r="S674" i="5"/>
  <c r="S675" i="5"/>
  <c r="S676" i="5"/>
  <c r="S677" i="5"/>
  <c r="S678" i="5"/>
  <c r="S679" i="5"/>
  <c r="S680" i="5"/>
  <c r="S681" i="5"/>
  <c r="S682" i="5"/>
  <c r="S683" i="5"/>
  <c r="S684" i="5"/>
  <c r="S685" i="5"/>
  <c r="S686" i="5"/>
  <c r="S687" i="5"/>
  <c r="S688" i="5"/>
  <c r="S689" i="5"/>
  <c r="S690" i="5"/>
  <c r="S691" i="5"/>
  <c r="S692" i="5"/>
  <c r="S693" i="5"/>
  <c r="S694" i="5"/>
  <c r="S695" i="5"/>
  <c r="S696" i="5"/>
  <c r="S697" i="5"/>
  <c r="S698" i="5"/>
  <c r="S699" i="5"/>
  <c r="S700" i="5"/>
  <c r="S701" i="5"/>
  <c r="S702" i="5"/>
  <c r="S703" i="5"/>
  <c r="S704" i="5"/>
  <c r="S705" i="5"/>
  <c r="S706" i="5"/>
  <c r="S707" i="5"/>
  <c r="S708" i="5"/>
  <c r="S709" i="5"/>
  <c r="S710" i="5"/>
  <c r="S711" i="5"/>
  <c r="S712" i="5"/>
  <c r="S713" i="5"/>
  <c r="S714" i="5"/>
  <c r="S715" i="5"/>
  <c r="S716" i="5"/>
  <c r="S717" i="5"/>
  <c r="S718" i="5"/>
  <c r="S719" i="5"/>
  <c r="S720" i="5"/>
  <c r="S721" i="5"/>
  <c r="S722" i="5"/>
  <c r="S723" i="5"/>
  <c r="S724" i="5"/>
  <c r="S725" i="5"/>
  <c r="S726" i="5"/>
  <c r="S727" i="5"/>
  <c r="S728" i="5"/>
  <c r="S729" i="5"/>
  <c r="S730" i="5"/>
  <c r="S731" i="5"/>
  <c r="S732" i="5"/>
  <c r="S733" i="5"/>
  <c r="S734" i="5"/>
  <c r="S735" i="5"/>
  <c r="S736" i="5"/>
  <c r="S737" i="5"/>
  <c r="S738" i="5"/>
  <c r="S739" i="5"/>
  <c r="S740" i="5"/>
  <c r="S741" i="5"/>
  <c r="S742" i="5"/>
  <c r="S743" i="5"/>
  <c r="S744" i="5"/>
  <c r="S745" i="5"/>
  <c r="S746" i="5"/>
  <c r="S747" i="5"/>
  <c r="S748" i="5"/>
  <c r="S749" i="5"/>
  <c r="S750" i="5"/>
  <c r="S751" i="5"/>
  <c r="S752" i="5"/>
  <c r="S753" i="5"/>
  <c r="S754" i="5"/>
  <c r="S755" i="5"/>
  <c r="S756" i="5"/>
  <c r="S757" i="5"/>
  <c r="S758" i="5"/>
  <c r="S759" i="5"/>
  <c r="S760" i="5"/>
  <c r="S761" i="5"/>
  <c r="S762" i="5"/>
  <c r="S763" i="5"/>
  <c r="S764" i="5"/>
  <c r="S765" i="5"/>
  <c r="S766" i="5"/>
  <c r="S767" i="5"/>
  <c r="S768" i="5"/>
  <c r="S769" i="5"/>
  <c r="S770" i="5"/>
  <c r="S771" i="5"/>
  <c r="S772" i="5"/>
  <c r="S773" i="5"/>
  <c r="S774" i="5"/>
  <c r="S775" i="5"/>
  <c r="S776" i="5"/>
  <c r="S777" i="5"/>
  <c r="S778" i="5"/>
  <c r="S779" i="5"/>
  <c r="S780" i="5"/>
  <c r="S781" i="5"/>
  <c r="S782" i="5"/>
  <c r="S783" i="5"/>
  <c r="S784" i="5"/>
  <c r="S785" i="5"/>
  <c r="S786" i="5"/>
  <c r="S787" i="5"/>
  <c r="S788" i="5"/>
  <c r="S789" i="5"/>
  <c r="S790" i="5"/>
  <c r="S791" i="5"/>
  <c r="S792" i="5"/>
  <c r="S793" i="5"/>
  <c r="S794" i="5"/>
  <c r="S795" i="5"/>
  <c r="S796" i="5"/>
  <c r="S797" i="5"/>
  <c r="S798" i="5"/>
  <c r="S799" i="5"/>
  <c r="S800" i="5"/>
  <c r="S801" i="5"/>
  <c r="S802" i="5"/>
  <c r="S803" i="5"/>
  <c r="S804" i="5"/>
  <c r="S805" i="5"/>
  <c r="S806" i="5"/>
  <c r="S807" i="5"/>
  <c r="S808" i="5"/>
  <c r="S809" i="5"/>
  <c r="S810" i="5"/>
  <c r="S811" i="5"/>
  <c r="S812" i="5"/>
  <c r="S813" i="5"/>
  <c r="S814" i="5"/>
  <c r="S815" i="5"/>
  <c r="S816" i="5"/>
  <c r="S817" i="5"/>
  <c r="S818" i="5"/>
  <c r="S819" i="5"/>
  <c r="S820" i="5"/>
  <c r="S821" i="5"/>
  <c r="S822" i="5"/>
  <c r="S823" i="5"/>
  <c r="S824" i="5"/>
  <c r="S825" i="5"/>
  <c r="S826" i="5"/>
  <c r="S827" i="5"/>
  <c r="S828" i="5"/>
  <c r="S829" i="5"/>
  <c r="S830" i="5"/>
  <c r="S831" i="5"/>
  <c r="S832" i="5"/>
  <c r="S833" i="5"/>
  <c r="S834" i="5"/>
  <c r="S835" i="5"/>
  <c r="S836" i="5"/>
  <c r="S837" i="5"/>
  <c r="S838" i="5"/>
  <c r="S839" i="5"/>
  <c r="S840" i="5"/>
  <c r="S841" i="5"/>
  <c r="S842" i="5"/>
  <c r="S843" i="5"/>
  <c r="S844" i="5"/>
  <c r="S845" i="5"/>
  <c r="S846" i="5"/>
  <c r="S847" i="5"/>
  <c r="S848" i="5"/>
  <c r="S849" i="5"/>
  <c r="S850" i="5"/>
  <c r="S851" i="5"/>
  <c r="S852" i="5"/>
  <c r="S853" i="5"/>
  <c r="S854" i="5"/>
  <c r="S855" i="5"/>
  <c r="S856" i="5"/>
  <c r="S857" i="5"/>
  <c r="S858" i="5"/>
  <c r="S859" i="5"/>
  <c r="S860" i="5"/>
  <c r="S861" i="5"/>
  <c r="S862" i="5"/>
  <c r="S863" i="5"/>
  <c r="S864" i="5"/>
  <c r="S865" i="5"/>
  <c r="S866" i="5"/>
  <c r="S867" i="5"/>
  <c r="S868" i="5"/>
  <c r="S869" i="5"/>
  <c r="S870" i="5"/>
  <c r="S871" i="5"/>
  <c r="S872" i="5"/>
  <c r="S873" i="5"/>
  <c r="S874" i="5"/>
  <c r="S875" i="5"/>
  <c r="S876" i="5"/>
  <c r="S877" i="5"/>
  <c r="S878" i="5"/>
  <c r="S879" i="5"/>
  <c r="S880" i="5"/>
  <c r="S881" i="5"/>
  <c r="S882" i="5"/>
  <c r="S883" i="5"/>
  <c r="S884" i="5"/>
  <c r="S885" i="5"/>
  <c r="S886" i="5"/>
  <c r="S887" i="5"/>
  <c r="S888" i="5"/>
  <c r="S889" i="5"/>
  <c r="S890" i="5"/>
  <c r="S891" i="5"/>
  <c r="S892" i="5"/>
  <c r="S893" i="5"/>
  <c r="S894" i="5"/>
  <c r="S895" i="5"/>
  <c r="S896" i="5"/>
  <c r="S897" i="5"/>
  <c r="S898" i="5"/>
  <c r="S899" i="5"/>
  <c r="S900" i="5"/>
  <c r="S901" i="5"/>
  <c r="S902" i="5"/>
  <c r="S903" i="5"/>
  <c r="S904" i="5"/>
  <c r="S905" i="5"/>
  <c r="S906" i="5"/>
  <c r="S907" i="5"/>
  <c r="S908" i="5"/>
  <c r="S909" i="5"/>
  <c r="S910" i="5"/>
  <c r="S911" i="5"/>
  <c r="S912" i="5"/>
  <c r="S913" i="5"/>
  <c r="S914" i="5"/>
  <c r="S915" i="5"/>
  <c r="S916" i="5"/>
  <c r="S917" i="5"/>
  <c r="S918" i="5"/>
  <c r="S919" i="5"/>
  <c r="S920" i="5"/>
  <c r="S921" i="5"/>
  <c r="S922" i="5"/>
  <c r="S923" i="5"/>
  <c r="S924" i="5"/>
  <c r="S925" i="5"/>
  <c r="S926" i="5"/>
  <c r="S927" i="5"/>
  <c r="S928" i="5"/>
  <c r="S929" i="5"/>
  <c r="S930" i="5"/>
  <c r="S931" i="5"/>
  <c r="S932" i="5"/>
  <c r="S933" i="5"/>
  <c r="S934" i="5"/>
  <c r="S935" i="5"/>
  <c r="S936" i="5"/>
  <c r="S937" i="5"/>
  <c r="S938" i="5"/>
  <c r="S939" i="5"/>
  <c r="S940" i="5"/>
  <c r="S941" i="5"/>
  <c r="S942" i="5"/>
  <c r="S943" i="5"/>
  <c r="S944" i="5"/>
  <c r="S945" i="5"/>
  <c r="S946" i="5"/>
  <c r="S947" i="5"/>
  <c r="S948" i="5"/>
  <c r="S949" i="5"/>
  <c r="S950" i="5"/>
  <c r="S951" i="5"/>
  <c r="S952" i="5"/>
  <c r="S953" i="5"/>
  <c r="S954" i="5"/>
  <c r="S955" i="5"/>
  <c r="S956" i="5"/>
  <c r="S957" i="5"/>
  <c r="S958" i="5"/>
  <c r="S959" i="5"/>
  <c r="S960" i="5"/>
  <c r="S961" i="5"/>
  <c r="S962" i="5"/>
  <c r="S963" i="5"/>
  <c r="S964" i="5"/>
  <c r="S965" i="5"/>
  <c r="S966" i="5"/>
  <c r="S967" i="5"/>
  <c r="S968" i="5"/>
  <c r="S969" i="5"/>
  <c r="S970" i="5"/>
  <c r="S971" i="5"/>
  <c r="S972" i="5"/>
  <c r="S973" i="5"/>
  <c r="S974" i="5"/>
  <c r="S975" i="5"/>
  <c r="S976" i="5"/>
  <c r="S977" i="5"/>
  <c r="S978" i="5"/>
  <c r="S979" i="5"/>
  <c r="S980" i="5"/>
  <c r="S981" i="5"/>
  <c r="S982" i="5"/>
  <c r="S983" i="5"/>
  <c r="S984" i="5"/>
  <c r="S985" i="5"/>
  <c r="S986" i="5"/>
  <c r="S987" i="5"/>
  <c r="S988" i="5"/>
  <c r="S989" i="5"/>
  <c r="S990" i="5"/>
  <c r="S991" i="5"/>
  <c r="S992" i="5"/>
  <c r="S993" i="5"/>
  <c r="S994" i="5"/>
  <c r="S995" i="5"/>
  <c r="S996" i="5"/>
  <c r="S997" i="5"/>
  <c r="S998" i="5"/>
  <c r="S999" i="5"/>
  <c r="S1000" i="5"/>
  <c r="S1001" i="5"/>
  <c r="S1002" i="5"/>
  <c r="S1003" i="5"/>
  <c r="S1004" i="5"/>
  <c r="S1005" i="5"/>
  <c r="S1006" i="5"/>
  <c r="S1007" i="5"/>
  <c r="S1008" i="5"/>
  <c r="S1009" i="5"/>
  <c r="S1010" i="5"/>
  <c r="S1011" i="5"/>
  <c r="S1012" i="5"/>
  <c r="S1013" i="5"/>
  <c r="S1014" i="5"/>
  <c r="S1015" i="5"/>
  <c r="S1016" i="5"/>
  <c r="S1017" i="5"/>
  <c r="S1018" i="5"/>
  <c r="S1019" i="5"/>
  <c r="S1020" i="5"/>
  <c r="S1021" i="5"/>
  <c r="S1022" i="5"/>
  <c r="S1023" i="5"/>
  <c r="S1024" i="5"/>
  <c r="S1025" i="5"/>
  <c r="S1026" i="5"/>
  <c r="S1027" i="5"/>
  <c r="S1028" i="5"/>
  <c r="S1029" i="5"/>
  <c r="S1030" i="5"/>
  <c r="S1031" i="5"/>
  <c r="S1032" i="5"/>
  <c r="S1033" i="5"/>
  <c r="S1034" i="5"/>
  <c r="S1035" i="5"/>
  <c r="S1036" i="5"/>
  <c r="S1037" i="5"/>
  <c r="S1038" i="5"/>
  <c r="S1039" i="5"/>
  <c r="S1040" i="5"/>
  <c r="S1041" i="5"/>
  <c r="S1042" i="5"/>
  <c r="S1043" i="5"/>
  <c r="S1044" i="5"/>
  <c r="S1045" i="5"/>
  <c r="S1046" i="5"/>
  <c r="S1047" i="5"/>
  <c r="S1048" i="5"/>
  <c r="S1049" i="5"/>
  <c r="S1050" i="5"/>
  <c r="S1051" i="5"/>
  <c r="S1052" i="5"/>
  <c r="S1053" i="5"/>
  <c r="S1054" i="5"/>
  <c r="S1055" i="5"/>
  <c r="S1056" i="5"/>
  <c r="S1057" i="5"/>
  <c r="S1058" i="5"/>
  <c r="S1059" i="5"/>
  <c r="S1060" i="5"/>
  <c r="S1061" i="5"/>
  <c r="S4" i="5"/>
  <c r="K18" i="11" l="1"/>
  <c r="H18" i="11"/>
  <c r="C18" i="11"/>
  <c r="I18" i="11"/>
  <c r="E18" i="11"/>
  <c r="M18" i="11"/>
  <c r="N18" i="11"/>
  <c r="F18" i="11"/>
  <c r="L18" i="11"/>
  <c r="J18" i="11"/>
  <c r="D18" i="11"/>
  <c r="G18" i="11"/>
  <c r="C24" i="7"/>
  <c r="D23" i="7"/>
  <c r="C23" i="7"/>
  <c r="C16" i="6"/>
  <c r="D4" i="7"/>
  <c r="D4" i="1"/>
  <c r="D15" i="7"/>
  <c r="E15" i="7"/>
  <c r="F15" i="7"/>
  <c r="G15" i="7"/>
  <c r="H15" i="7"/>
  <c r="I15" i="7"/>
  <c r="J15" i="7"/>
  <c r="K15" i="7"/>
  <c r="L15" i="7"/>
  <c r="M15" i="7"/>
  <c r="N15" i="7"/>
  <c r="D16" i="7"/>
  <c r="E16" i="7"/>
  <c r="F16" i="7"/>
  <c r="G16" i="7"/>
  <c r="H16" i="7"/>
  <c r="I16" i="7"/>
  <c r="J16" i="7"/>
  <c r="K16" i="7"/>
  <c r="L16" i="7"/>
  <c r="M16" i="7"/>
  <c r="N16" i="7"/>
  <c r="C16" i="7"/>
  <c r="C15" i="7"/>
  <c r="C16" i="1"/>
  <c r="D15" i="1"/>
  <c r="E15" i="1"/>
  <c r="F15" i="1"/>
  <c r="G15" i="1"/>
  <c r="H15" i="1"/>
  <c r="I15" i="1"/>
  <c r="J15" i="1"/>
  <c r="K15" i="1"/>
  <c r="L15" i="1"/>
  <c r="M15" i="1"/>
  <c r="N15" i="1"/>
  <c r="D16" i="1"/>
  <c r="E16" i="1"/>
  <c r="F16" i="1"/>
  <c r="G16" i="1"/>
  <c r="H16" i="1"/>
  <c r="I16" i="1"/>
  <c r="J16" i="1"/>
  <c r="K16" i="1"/>
  <c r="L16" i="1"/>
  <c r="M16" i="1"/>
  <c r="N16" i="1"/>
  <c r="D3" i="7"/>
  <c r="D3" i="1"/>
  <c r="C15" i="1"/>
  <c r="C17" i="1" l="1"/>
  <c r="D24" i="7" l="1"/>
  <c r="O18" i="7"/>
  <c r="N17" i="7"/>
  <c r="M17" i="7"/>
  <c r="L17" i="7"/>
  <c r="K17" i="7"/>
  <c r="J17" i="7"/>
  <c r="I17" i="7"/>
  <c r="H17" i="7"/>
  <c r="G17" i="7"/>
  <c r="F17" i="7"/>
  <c r="E17" i="7"/>
  <c r="D17" i="7"/>
  <c r="C17" i="7"/>
  <c r="O15" i="7"/>
  <c r="D16" i="6"/>
  <c r="C16" i="3"/>
  <c r="D17" i="6"/>
  <c r="C17" i="6"/>
  <c r="O15" i="1"/>
  <c r="Q2" i="5"/>
  <c r="Q4" i="5"/>
  <c r="CI4" i="5" a="1"/>
  <c r="CI4" i="5" s="1"/>
  <c r="CH4" i="5" a="1"/>
  <c r="CH4" i="5" s="1"/>
  <c r="CG4" i="5" a="1"/>
  <c r="CG4" i="5" s="1"/>
  <c r="CF4" i="5" a="1"/>
  <c r="CF4" i="5" s="1"/>
  <c r="CE4" i="5" a="1"/>
  <c r="CE4" i="5" s="1"/>
  <c r="CD4" i="5" a="1"/>
  <c r="CD4" i="5" s="1"/>
  <c r="CC4" i="5" a="1"/>
  <c r="CC4" i="5" s="1"/>
  <c r="CB4" i="5" a="1"/>
  <c r="CB4" i="5" s="1"/>
  <c r="CA4" i="5" a="1"/>
  <c r="CA4" i="5" s="1"/>
  <c r="BZ4" i="5" a="1"/>
  <c r="BZ4" i="5" s="1"/>
  <c r="BY4" i="5" a="1"/>
  <c r="BY4" i="5" s="1"/>
  <c r="BX4" i="5" a="1"/>
  <c r="BX4" i="5" s="1"/>
  <c r="BW4" i="5" a="1"/>
  <c r="BW4" i="5" s="1"/>
  <c r="BV4" i="5" a="1"/>
  <c r="BV4" i="5" s="1"/>
  <c r="BU4" i="5" a="1"/>
  <c r="BU4" i="5" s="1"/>
  <c r="BT4" i="5" a="1"/>
  <c r="BT4" i="5" s="1"/>
  <c r="BS4" i="5" a="1"/>
  <c r="BS4" i="5" s="1"/>
  <c r="BR4" i="5" a="1"/>
  <c r="BR4" i="5" s="1"/>
  <c r="BQ4" i="5" a="1"/>
  <c r="BQ4" i="5" s="1"/>
  <c r="BP4" i="5" a="1"/>
  <c r="BP4" i="5" s="1"/>
  <c r="BO4" i="5" a="1"/>
  <c r="BO4" i="5" s="1"/>
  <c r="BN4" i="5" a="1"/>
  <c r="BN4" i="5" s="1"/>
  <c r="BM4" i="5" a="1"/>
  <c r="BM4" i="5" s="1"/>
  <c r="BL4" i="5" a="1"/>
  <c r="BL4" i="5" s="1"/>
  <c r="BK4" i="5" a="1"/>
  <c r="BK4" i="5" s="1"/>
  <c r="BJ4" i="5" a="1"/>
  <c r="BJ4" i="5" s="1"/>
  <c r="BI4" i="5" a="1"/>
  <c r="BI4" i="5" s="1"/>
  <c r="BH4" i="5" a="1"/>
  <c r="BH4" i="5" s="1"/>
  <c r="BG4" i="5" a="1"/>
  <c r="BG4" i="5" s="1"/>
  <c r="BF4" i="5" a="1"/>
  <c r="BF4" i="5" s="1"/>
  <c r="BE4" i="5" a="1"/>
  <c r="BE4" i="5" s="1"/>
  <c r="BD4" i="5" a="1"/>
  <c r="BD4" i="5" s="1"/>
  <c r="BC4" i="5" a="1"/>
  <c r="BC4" i="5" s="1"/>
  <c r="BB4" i="5" a="1"/>
  <c r="BB4" i="5" s="1"/>
  <c r="BA4" i="5" a="1"/>
  <c r="BA4" i="5" s="1"/>
  <c r="AZ4" i="5" a="1"/>
  <c r="AZ4" i="5" s="1"/>
  <c r="AY4" i="5" a="1"/>
  <c r="AY4" i="5" s="1"/>
  <c r="AX4" i="5" a="1"/>
  <c r="AX4" i="5" s="1"/>
  <c r="AW4" i="5" a="1"/>
  <c r="AW4" i="5" s="1"/>
  <c r="AV4" i="5" a="1"/>
  <c r="AV4" i="5" s="1"/>
  <c r="AU4" i="5" a="1"/>
  <c r="AU4" i="5" s="1"/>
  <c r="AT4" i="5" a="1"/>
  <c r="AT4" i="5" s="1"/>
  <c r="AS4" i="5" a="1"/>
  <c r="AS4" i="5" s="1"/>
  <c r="AR4" i="5" a="1"/>
  <c r="AR4" i="5" s="1"/>
  <c r="AQ4" i="5" a="1"/>
  <c r="AQ4" i="5" s="1"/>
  <c r="AP4" i="5" a="1"/>
  <c r="AP4" i="5" s="1"/>
  <c r="AO4" i="5" a="1"/>
  <c r="AO4" i="5" s="1"/>
  <c r="AN4" i="5" a="1"/>
  <c r="AN4" i="5" s="1"/>
  <c r="AM4" i="5" a="1"/>
  <c r="AM4" i="5" s="1"/>
  <c r="AL4" i="5" a="1"/>
  <c r="AL4" i="5" s="1"/>
  <c r="AK4" i="5" a="1"/>
  <c r="AK4" i="5" s="1"/>
  <c r="AJ4" i="5" a="1"/>
  <c r="AJ4" i="5" s="1"/>
  <c r="AI4" i="5" a="1"/>
  <c r="AI4" i="5" s="1"/>
  <c r="AH4" i="5" a="1"/>
  <c r="AH4" i="5" s="1"/>
  <c r="AG4" i="5" a="1"/>
  <c r="AG4" i="5" s="1"/>
  <c r="AF4" i="5" a="1"/>
  <c r="AF4" i="5" s="1"/>
  <c r="AE4" i="5" a="1"/>
  <c r="AE4" i="5" s="1"/>
  <c r="AD4" i="5" a="1"/>
  <c r="AD4" i="5" s="1"/>
  <c r="AC4" i="5" a="1"/>
  <c r="AC4" i="5" s="1"/>
  <c r="AB4" i="5" a="1"/>
  <c r="AB4" i="5" s="1"/>
  <c r="AA4" i="5" a="1"/>
  <c r="AA4" i="5" s="1"/>
  <c r="Z4" i="5" a="1"/>
  <c r="Z4" i="5" s="1"/>
  <c r="Y4" i="5" a="1"/>
  <c r="Y4" i="5" s="1"/>
  <c r="X4" i="5" a="1"/>
  <c r="X4" i="5" s="1"/>
  <c r="W4" i="5" a="1"/>
  <c r="W4" i="5" s="1"/>
  <c r="V4" i="5" a="1"/>
  <c r="V4" i="5" s="1"/>
  <c r="O18" i="1"/>
  <c r="C18" i="1" s="1"/>
  <c r="D21" i="3"/>
  <c r="C21" i="3"/>
  <c r="C20" i="3"/>
  <c r="D17" i="3"/>
  <c r="C17" i="3"/>
  <c r="D16" i="3"/>
  <c r="C11" i="11" l="1"/>
  <c r="C8" i="10"/>
  <c r="C8" i="6"/>
  <c r="AA2" i="5"/>
  <c r="U2" i="5"/>
  <c r="Z2" i="5"/>
  <c r="AB2" i="5"/>
  <c r="AC2" i="5"/>
  <c r="R2" i="5"/>
  <c r="V2" i="5"/>
  <c r="W2" i="5"/>
  <c r="S2" i="5"/>
  <c r="X2" i="5"/>
  <c r="T2" i="5"/>
  <c r="Y2" i="5"/>
  <c r="R15" i="5"/>
  <c r="R27" i="5"/>
  <c r="R39" i="5"/>
  <c r="R51" i="5"/>
  <c r="R33" i="5"/>
  <c r="R36" i="5"/>
  <c r="R16" i="5"/>
  <c r="R28" i="5"/>
  <c r="R40" i="5"/>
  <c r="R52" i="5"/>
  <c r="R57" i="5"/>
  <c r="R12" i="5"/>
  <c r="R5" i="5"/>
  <c r="R17" i="5"/>
  <c r="R29" i="5"/>
  <c r="R41" i="5"/>
  <c r="R53" i="5"/>
  <c r="R6" i="5"/>
  <c r="R18" i="5"/>
  <c r="R30" i="5"/>
  <c r="R42" i="5"/>
  <c r="R54" i="5"/>
  <c r="R21" i="5"/>
  <c r="R48" i="5"/>
  <c r="R7" i="5"/>
  <c r="R19" i="5"/>
  <c r="R31" i="5"/>
  <c r="R43" i="5"/>
  <c r="R55" i="5"/>
  <c r="R45" i="5"/>
  <c r="R4" i="5"/>
  <c r="R8" i="5"/>
  <c r="R20" i="5"/>
  <c r="R32" i="5"/>
  <c r="R44" i="5"/>
  <c r="R56" i="5"/>
  <c r="R9" i="5"/>
  <c r="R10" i="5"/>
  <c r="R22" i="5"/>
  <c r="R34" i="5"/>
  <c r="R46" i="5"/>
  <c r="R23" i="5"/>
  <c r="R35" i="5"/>
  <c r="R47" i="5"/>
  <c r="R24" i="5"/>
  <c r="R11" i="5"/>
  <c r="R13" i="5"/>
  <c r="R25" i="5"/>
  <c r="R37" i="5"/>
  <c r="R49" i="5"/>
  <c r="R14" i="5"/>
  <c r="R26" i="5"/>
  <c r="R38" i="5"/>
  <c r="R50" i="5"/>
  <c r="L18" i="7"/>
  <c r="M18" i="7"/>
  <c r="N18" i="7"/>
  <c r="C11" i="7"/>
  <c r="C8" i="2"/>
  <c r="C8" i="3"/>
  <c r="C11" i="1"/>
  <c r="K18" i="7"/>
  <c r="D18" i="7"/>
  <c r="C18" i="7"/>
  <c r="E18" i="7"/>
  <c r="F18" i="7"/>
  <c r="G18" i="7"/>
  <c r="H18" i="7"/>
  <c r="I18" i="7"/>
  <c r="J18" i="7"/>
  <c r="J11" i="6" l="1"/>
  <c r="J11" i="10"/>
  <c r="J13" i="10" s="1"/>
  <c r="J14" i="11"/>
  <c r="J19" i="11" s="1"/>
  <c r="J20" i="11" s="1"/>
  <c r="E11" i="10"/>
  <c r="E13" i="10" s="1"/>
  <c r="E14" i="11"/>
  <c r="E19" i="11" s="1"/>
  <c r="E20" i="11" s="1"/>
  <c r="D11" i="10"/>
  <c r="D13" i="10" s="1"/>
  <c r="D14" i="11"/>
  <c r="D19" i="11" s="1"/>
  <c r="D20" i="11" s="1"/>
  <c r="H14" i="7"/>
  <c r="H19" i="7" s="1"/>
  <c r="H20" i="7" s="1"/>
  <c r="H11" i="10"/>
  <c r="H13" i="10" s="1"/>
  <c r="H14" i="11"/>
  <c r="H19" i="11" s="1"/>
  <c r="H20" i="11" s="1"/>
  <c r="G14" i="7"/>
  <c r="G19" i="7" s="1"/>
  <c r="G20" i="7" s="1"/>
  <c r="G11" i="10"/>
  <c r="G13" i="10" s="1"/>
  <c r="G14" i="11"/>
  <c r="G19" i="11" s="1"/>
  <c r="G20" i="11" s="1"/>
  <c r="C14" i="11"/>
  <c r="C19" i="11" s="1"/>
  <c r="C20" i="11" s="1"/>
  <c r="O20" i="11" s="1"/>
  <c r="E6" i="11" s="1"/>
  <c r="C11" i="10"/>
  <c r="C13" i="10" s="1"/>
  <c r="M11" i="10"/>
  <c r="M13" i="10" s="1"/>
  <c r="M14" i="11"/>
  <c r="M19" i="11" s="1"/>
  <c r="M20" i="11" s="1"/>
  <c r="K11" i="10"/>
  <c r="K13" i="10" s="1"/>
  <c r="K14" i="11"/>
  <c r="K19" i="11" s="1"/>
  <c r="K20" i="11" s="1"/>
  <c r="L11" i="10"/>
  <c r="L13" i="10" s="1"/>
  <c r="L14" i="11"/>
  <c r="L19" i="11" s="1"/>
  <c r="L20" i="11" s="1"/>
  <c r="I11" i="6"/>
  <c r="I14" i="11"/>
  <c r="I19" i="11" s="1"/>
  <c r="I20" i="11" s="1"/>
  <c r="I11" i="10"/>
  <c r="I13" i="10" s="1"/>
  <c r="F11" i="10"/>
  <c r="F13" i="10" s="1"/>
  <c r="F14" i="11"/>
  <c r="F19" i="11" s="1"/>
  <c r="F20" i="11" s="1"/>
  <c r="N11" i="10"/>
  <c r="N13" i="10" s="1"/>
  <c r="N14" i="11"/>
  <c r="N19" i="11" s="1"/>
  <c r="N20" i="11" s="1"/>
  <c r="J14" i="1"/>
  <c r="J14" i="7"/>
  <c r="J19" i="7" s="1"/>
  <c r="J20" i="7" s="1"/>
  <c r="J11" i="2"/>
  <c r="J11" i="3"/>
  <c r="J13" i="3" s="1"/>
  <c r="H11" i="6"/>
  <c r="H13" i="6" s="1"/>
  <c r="I11" i="3"/>
  <c r="I13" i="3" s="1"/>
  <c r="H14" i="1"/>
  <c r="H11" i="2"/>
  <c r="G11" i="2"/>
  <c r="I11" i="2"/>
  <c r="G11" i="6"/>
  <c r="I14" i="1"/>
  <c r="I14" i="7"/>
  <c r="I19" i="7" s="1"/>
  <c r="I20" i="7" s="1"/>
  <c r="H11" i="3"/>
  <c r="H13" i="3" s="1"/>
  <c r="G14" i="1"/>
  <c r="G11" i="3"/>
  <c r="G13" i="3" s="1"/>
  <c r="M11" i="3"/>
  <c r="M13" i="3" s="1"/>
  <c r="M11" i="2"/>
  <c r="M11" i="6"/>
  <c r="M14" i="7"/>
  <c r="M19" i="7" s="1"/>
  <c r="M20" i="7" s="1"/>
  <c r="M14" i="1"/>
  <c r="E14" i="1"/>
  <c r="E14" i="7"/>
  <c r="E19" i="7" s="1"/>
  <c r="E20" i="7" s="1"/>
  <c r="E11" i="3"/>
  <c r="E13" i="3" s="1"/>
  <c r="E11" i="2"/>
  <c r="E11" i="6"/>
  <c r="L11" i="2"/>
  <c r="L11" i="6"/>
  <c r="L14" i="7"/>
  <c r="L19" i="7" s="1"/>
  <c r="L20" i="7" s="1"/>
  <c r="L14" i="1"/>
  <c r="L11" i="3"/>
  <c r="L13" i="3" s="1"/>
  <c r="F14" i="7"/>
  <c r="F19" i="7" s="1"/>
  <c r="F20" i="7" s="1"/>
  <c r="F14" i="1"/>
  <c r="F11" i="3"/>
  <c r="F13" i="3" s="1"/>
  <c r="F11" i="2"/>
  <c r="F11" i="6"/>
  <c r="N11" i="3"/>
  <c r="N13" i="3" s="1"/>
  <c r="N11" i="6"/>
  <c r="N11" i="2"/>
  <c r="N14" i="7"/>
  <c r="N19" i="7" s="1"/>
  <c r="N20" i="7" s="1"/>
  <c r="N14" i="1"/>
  <c r="C14" i="1"/>
  <c r="C11" i="3"/>
  <c r="C13" i="3" s="1"/>
  <c r="C11" i="2"/>
  <c r="C14" i="7"/>
  <c r="C19" i="7" s="1"/>
  <c r="C20" i="7" s="1"/>
  <c r="C11" i="6"/>
  <c r="K11" i="2"/>
  <c r="K11" i="6"/>
  <c r="K14" i="1"/>
  <c r="K14" i="7"/>
  <c r="K19" i="7" s="1"/>
  <c r="K20" i="7" s="1"/>
  <c r="K11" i="3"/>
  <c r="K13" i="3" s="1"/>
  <c r="D14" i="1"/>
  <c r="D11" i="3"/>
  <c r="D13" i="3" s="1"/>
  <c r="D14" i="7"/>
  <c r="D19" i="7" s="1"/>
  <c r="D20" i="7" s="1"/>
  <c r="D11" i="2"/>
  <c r="D11" i="6"/>
  <c r="E3" i="10" l="1"/>
  <c r="B28" i="8" s="1"/>
  <c r="E8" i="11"/>
  <c r="O20" i="7"/>
  <c r="E6" i="7" s="1"/>
  <c r="E8" i="7" s="1"/>
  <c r="G13" i="6"/>
  <c r="F13" i="6"/>
  <c r="M13" i="6"/>
  <c r="J13" i="6"/>
  <c r="E13" i="6"/>
  <c r="D13" i="6"/>
  <c r="N13" i="6"/>
  <c r="L13" i="6"/>
  <c r="I13" i="6"/>
  <c r="C13" i="6"/>
  <c r="K13" i="6"/>
  <c r="E3" i="3"/>
  <c r="E5" i="10" l="1"/>
  <c r="E5" i="3"/>
  <c r="E3" i="6"/>
  <c r="B27" i="8" s="1"/>
  <c r="C19" i="1"/>
  <c r="D17" i="1"/>
  <c r="E17" i="1"/>
  <c r="F17" i="1"/>
  <c r="G17" i="1"/>
  <c r="H17" i="1"/>
  <c r="I17" i="1"/>
  <c r="J17" i="1"/>
  <c r="K17" i="1"/>
  <c r="L17" i="1"/>
  <c r="M17" i="1"/>
  <c r="N17" i="1"/>
  <c r="E5" i="6" l="1"/>
  <c r="C20" i="1"/>
  <c r="C18" i="2"/>
  <c r="L13" i="2" l="1"/>
  <c r="I13" i="2"/>
  <c r="N13" i="2" l="1"/>
  <c r="J13" i="2"/>
  <c r="H13" i="2"/>
  <c r="M13" i="2"/>
  <c r="G13" i="2"/>
  <c r="K13" i="2"/>
  <c r="C13" i="2"/>
  <c r="D13" i="2"/>
  <c r="E13" i="2"/>
  <c r="F13" i="2"/>
  <c r="C27" i="1"/>
  <c r="C23" i="1"/>
  <c r="D23" i="1"/>
  <c r="C24" i="1"/>
  <c r="D24" i="1"/>
  <c r="C28" i="1"/>
  <c r="D28" i="1"/>
  <c r="E3" i="2" l="1"/>
  <c r="B24" i="8" s="1"/>
  <c r="B25" i="8" s="1"/>
  <c r="E5" i="2" l="1"/>
  <c r="I19" i="1"/>
  <c r="J19" i="1"/>
  <c r="M19" i="1"/>
  <c r="N19" i="1"/>
  <c r="E19" i="1"/>
  <c r="F19" i="1"/>
  <c r="G19" i="1"/>
  <c r="K19" i="1"/>
  <c r="L19" i="1"/>
  <c r="D19" i="1"/>
  <c r="H19" i="1" l="1"/>
  <c r="I18" i="1" l="1"/>
  <c r="K18" i="1"/>
  <c r="L18" i="1"/>
  <c r="M18" i="1"/>
  <c r="E18" i="1"/>
  <c r="G18" i="1"/>
  <c r="J18" i="1"/>
  <c r="N18" i="1"/>
  <c r="D18" i="1"/>
  <c r="F18" i="1"/>
  <c r="H18" i="1"/>
  <c r="D20" i="1" l="1"/>
  <c r="E20" i="1" l="1"/>
  <c r="F20" i="1" l="1"/>
  <c r="G20" i="1" l="1"/>
  <c r="H20" i="1" l="1"/>
  <c r="I20" i="1" l="1"/>
  <c r="J20" i="1" l="1"/>
  <c r="K20" i="1" l="1"/>
  <c r="L20" i="1" l="1"/>
  <c r="N20" i="1" l="1"/>
  <c r="M20" i="1"/>
  <c r="O20" i="1" l="1"/>
  <c r="E6" i="1" s="1"/>
  <c r="B26" i="8" s="1"/>
  <c r="E8" i="1" l="1"/>
  <c r="C44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</author>
  </authors>
  <commentList>
    <comment ref="H6" authorId="0" shapeId="0" xr:uid="{83BD7B72-2B8B-4BA3-BF51-18ED1DA1CAA4}">
      <text>
        <r>
          <rPr>
            <sz val="10"/>
            <color indexed="81"/>
            <rFont val="Arial"/>
            <family val="2"/>
          </rPr>
          <t>Altitude of Weather Station</t>
        </r>
      </text>
    </comment>
    <comment ref="I6" authorId="0" shapeId="0" xr:uid="{7025AEE8-A784-49EE-BA98-CD2AF9B2610D}">
      <text>
        <r>
          <rPr>
            <sz val="10"/>
            <color indexed="81"/>
            <rFont val="Arial"/>
            <family val="2"/>
          </rPr>
          <t>Input of building site altitude only required if highly different from weather station altitude. For empty input no temperature correction is applied.</t>
        </r>
      </text>
    </comment>
    <comment ref="H21" authorId="0" shapeId="0" xr:uid="{837A2056-186B-442A-A5C3-46BFDF8764F7}">
      <text>
        <r>
          <rPr>
            <sz val="10"/>
            <color indexed="81"/>
            <rFont val="Arial"/>
            <family val="2"/>
          </rPr>
          <t>Altitude of Weather Station</t>
        </r>
      </text>
    </comment>
    <comment ref="I21" authorId="0" shapeId="0" xr:uid="{B2FB1ACD-E45B-445A-AF5D-01F16880AB07}">
      <text>
        <r>
          <rPr>
            <sz val="10"/>
            <color indexed="81"/>
            <rFont val="Arial"/>
            <family val="2"/>
          </rPr>
          <t>Input of building site altitude only required if highly different from weather station altitude. For empty input no temperature correction is applied.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<sst xmlns="http://schemas.openxmlformats.org/spreadsheetml/2006/main" count="3842" uniqueCount="1284">
  <si>
    <t>Required input cells.</t>
  </si>
  <si>
    <t>Required dropdown menu inputs.</t>
  </si>
  <si>
    <t>Climate Information</t>
  </si>
  <si>
    <t>Country</t>
  </si>
  <si>
    <t>Gen. 1</t>
  </si>
  <si>
    <t>USA</t>
  </si>
  <si>
    <t>OR</t>
  </si>
  <si>
    <t>Gen. 2</t>
  </si>
  <si>
    <t>Gen. 3 (GS3-45HPA)</t>
  </si>
  <si>
    <t>PORTLAND/TROUTDALE</t>
  </si>
  <si>
    <t>Gen. 4 (GS4-45PHC)</t>
  </si>
  <si>
    <t>iCFA</t>
  </si>
  <si>
    <t>Use Type</t>
  </si>
  <si>
    <t>Domestic Hot Water (DHW)</t>
  </si>
  <si>
    <t>Additional Information Required?</t>
  </si>
  <si>
    <t>Average Annual COP</t>
  </si>
  <si>
    <t>Total System Performance Ratio of Heat Generator</t>
  </si>
  <si>
    <t>Average Ambient Temp (F)</t>
  </si>
  <si>
    <t>State</t>
  </si>
  <si>
    <t>City_WUFIp Data Set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</si>
  <si>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</si>
  <si>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</si>
  <si>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</si>
  <si>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</si>
  <si>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</si>
  <si>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</si>
  <si>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</si>
  <si>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</si>
  <si>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</si>
  <si>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</si>
  <si>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</si>
  <si>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</si>
  <si>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THD-1 [F]</t>
  </si>
  <si>
    <t>AB</t>
  </si>
  <si>
    <t>AE</t>
  </si>
  <si>
    <t>AK</t>
  </si>
  <si>
    <t>AL</t>
  </si>
  <si>
    <t>AR</t>
  </si>
  <si>
    <t>AZ</t>
  </si>
  <si>
    <t>BC</t>
  </si>
  <si>
    <t>BD</t>
  </si>
  <si>
    <t>CA</t>
  </si>
  <si>
    <t>CO</t>
  </si>
  <si>
    <t>CT</t>
  </si>
  <si>
    <t>DE</t>
  </si>
  <si>
    <t>FL</t>
  </si>
  <si>
    <t>GA</t>
  </si>
  <si>
    <t>HI</t>
  </si>
  <si>
    <t>IA</t>
  </si>
  <si>
    <t>ID</t>
  </si>
  <si>
    <t>IL</t>
  </si>
  <si>
    <t>IN</t>
  </si>
  <si>
    <t>KS</t>
  </si>
  <si>
    <t>KY</t>
  </si>
  <si>
    <t>LA</t>
  </si>
  <si>
    <t>MA</t>
  </si>
  <si>
    <t>MB</t>
  </si>
  <si>
    <t>MD</t>
  </si>
  <si>
    <t>ME</t>
  </si>
  <si>
    <t>MI</t>
  </si>
  <si>
    <t>MN</t>
  </si>
  <si>
    <t>MO</t>
  </si>
  <si>
    <t>MS</t>
  </si>
  <si>
    <t>MT</t>
  </si>
  <si>
    <t>NB</t>
  </si>
  <si>
    <t>NC</t>
  </si>
  <si>
    <t>ND</t>
  </si>
  <si>
    <t>NE</t>
  </si>
  <si>
    <t>NL</t>
  </si>
  <si>
    <t>NH</t>
  </si>
  <si>
    <t>NJ</t>
  </si>
  <si>
    <t>NM</t>
  </si>
  <si>
    <t>NS</t>
  </si>
  <si>
    <t>NT</t>
  </si>
  <si>
    <t>NU</t>
  </si>
  <si>
    <t>NV</t>
  </si>
  <si>
    <t>NY</t>
  </si>
  <si>
    <t>OH</t>
  </si>
  <si>
    <t>OK</t>
  </si>
  <si>
    <t>ON</t>
  </si>
  <si>
    <t>PA</t>
  </si>
  <si>
    <t>PE</t>
  </si>
  <si>
    <t>QC</t>
  </si>
  <si>
    <t>RI</t>
  </si>
  <si>
    <t>SA</t>
  </si>
  <si>
    <t>SC</t>
  </si>
  <si>
    <t>SD</t>
  </si>
  <si>
    <t>SK</t>
  </si>
  <si>
    <t>TN</t>
  </si>
  <si>
    <t>TX</t>
  </si>
  <si>
    <t>UT</t>
  </si>
  <si>
    <t>VA</t>
  </si>
  <si>
    <t>VT</t>
  </si>
  <si>
    <t>WA</t>
  </si>
  <si>
    <t>WI</t>
  </si>
  <si>
    <t>WV</t>
  </si>
  <si>
    <t>WY</t>
  </si>
  <si>
    <t>YT</t>
  </si>
  <si>
    <t>Canada</t>
  </si>
  <si>
    <t>CALGARY INT AP</t>
  </si>
  <si>
    <t>COP UPPER</t>
  </si>
  <si>
    <t>United Arab Emirates</t>
  </si>
  <si>
    <t>EDMONTON AP</t>
  </si>
  <si>
    <t>EDMONTON MUN AP</t>
  </si>
  <si>
    <t>EDMONTON NAMAO</t>
  </si>
  <si>
    <t>FORT MCMURRAY AP</t>
  </si>
  <si>
    <t>GRAND PRAIRIE</t>
  </si>
  <si>
    <t>LACOMBE</t>
  </si>
  <si>
    <t>India</t>
  </si>
  <si>
    <t>LETHBRIDGE</t>
  </si>
  <si>
    <t>MEDICINE AP</t>
  </si>
  <si>
    <t>-</t>
  </si>
  <si>
    <t>RED DEER AP</t>
  </si>
  <si>
    <t>Colombia</t>
  </si>
  <si>
    <t>SPRINGBANK</t>
  </si>
  <si>
    <t>DUBAI INT AP</t>
  </si>
  <si>
    <t>ADAK NAS</t>
  </si>
  <si>
    <t>AMBLER</t>
  </si>
  <si>
    <t>ANAKTUVUK PASS</t>
  </si>
  <si>
    <t>ANCHORAGE INTL AP</t>
  </si>
  <si>
    <t>ANCHORAGE MERRILL FIELD</t>
  </si>
  <si>
    <t>ANCHORAGE/ELMENDORF</t>
  </si>
  <si>
    <t>ANIAK AIRPORT</t>
  </si>
  <si>
    <t>ANNETTE ISLAND AP</t>
  </si>
  <si>
    <t>ANVIK</t>
  </si>
  <si>
    <t>BARROW W POST-W ROGERS ARPT [NSA - ARM]</t>
  </si>
  <si>
    <t>BETHEL AIRPORT</t>
  </si>
  <si>
    <t>BETTLES FIELD</t>
  </si>
  <si>
    <t>BIG DELTA ALLEN AAF</t>
  </si>
  <si>
    <t>BIG RIVER LAKE</t>
  </si>
  <si>
    <t>BIRCHWOOD</t>
  </si>
  <si>
    <t>COLD BAY ARPT</t>
  </si>
  <si>
    <t>CORDOVA</t>
  </si>
  <si>
    <t>DEADHORSE</t>
  </si>
  <si>
    <t>DILLINGHAM (AMOS)</t>
  </si>
  <si>
    <t>DUTCH HARBOR</t>
  </si>
  <si>
    <t>EMMONAK</t>
  </si>
  <si>
    <t>FAIRBANKS INTL ARPT</t>
  </si>
  <si>
    <t>FAIRBANKS/EIELSON A</t>
  </si>
  <si>
    <t>FORT YUKON</t>
  </si>
  <si>
    <t>GAMBELL</t>
  </si>
  <si>
    <t>GULKANA INTERMEDIATE FIELD</t>
  </si>
  <si>
    <t>GUSTAVUS</t>
  </si>
  <si>
    <t>HOMER ARPT</t>
  </si>
  <si>
    <t>HOOPER BAY</t>
  </si>
  <si>
    <t>HYDABURG SEAPLANE</t>
  </si>
  <si>
    <t>ILIAMNA ARPT</t>
  </si>
  <si>
    <t>JUNEAU INT ARPT</t>
  </si>
  <si>
    <t>KAKE SEAPLANE BASE</t>
  </si>
  <si>
    <t>KENAI MUNICIPAL AP</t>
  </si>
  <si>
    <t>KETCHIKAN INTL AP</t>
  </si>
  <si>
    <t>KING SALMON ARPT</t>
  </si>
  <si>
    <t>KODIAK AIRPORT</t>
  </si>
  <si>
    <t>KOTZEBUE RALPH WEIN MEMORIAL</t>
  </si>
  <si>
    <t>LAKE HOOD SEAPLANE</t>
  </si>
  <si>
    <t>MCGRATH ARPT</t>
  </si>
  <si>
    <t>MEKORYUK</t>
  </si>
  <si>
    <t>MIDDLETON ISLAND AUT</t>
  </si>
  <si>
    <t>Saudi Arabia</t>
  </si>
  <si>
    <t>NENANA MUNICIPAL AP</t>
  </si>
  <si>
    <t>NOME MUNICIPAL ARPT</t>
  </si>
  <si>
    <t>NORTHWAY AIRPORT</t>
  </si>
  <si>
    <t>PALMER MUNICIPAL</t>
  </si>
  <si>
    <t>PETERSBURG</t>
  </si>
  <si>
    <t>POINT HOPE (AWOS)</t>
  </si>
  <si>
    <t>PORT HEIDEN</t>
  </si>
  <si>
    <t>SAINT MARY`S (AWOS)</t>
  </si>
  <si>
    <t>SAND POINT</t>
  </si>
  <si>
    <t>SAVOONGA</t>
  </si>
  <si>
    <t>SELAWIK</t>
  </si>
  <si>
    <t>SEWARD</t>
  </si>
  <si>
    <t>SHEMYA AFB</t>
  </si>
  <si>
    <t>SHISHMAREF (AWOS)</t>
  </si>
  <si>
    <t>SITKA JAPONSKI AP</t>
  </si>
  <si>
    <t>SKAGWAY AIRPORT</t>
  </si>
  <si>
    <t>SLEETMUTE</t>
  </si>
  <si>
    <t>SOLDOTNA</t>
  </si>
  <si>
    <t>ST PAUL ISLAND ARPT</t>
  </si>
  <si>
    <t>TALKEETNA STATE ARPT</t>
  </si>
  <si>
    <t>TANANA RALPH M CALHOUN MEM AP</t>
  </si>
  <si>
    <t>TOGIAK VILLAGE AWOS</t>
  </si>
  <si>
    <t>UNALAKLEET FIELD</t>
  </si>
  <si>
    <t>VALDEZ PIONEER FIEL</t>
  </si>
  <si>
    <t>VALDEZ WSO</t>
  </si>
  <si>
    <t>WHITTIER</t>
  </si>
  <si>
    <t>WRANGELL</t>
  </si>
  <si>
    <t>YAKUTAT STATE ARPT</t>
  </si>
  <si>
    <t>ANNISTON METROPOLITAN AP</t>
  </si>
  <si>
    <t>AUBURN-OPELIKA APT</t>
  </si>
  <si>
    <t>BIRMINGHAM MUNICIPAL AP</t>
  </si>
  <si>
    <t>CAIRNS FIELD FORT RUCKER</t>
  </si>
  <si>
    <t>DOTHAN MUNICIPAL AP</t>
  </si>
  <si>
    <t>HUNTSVILLE INTL/JONES FIELD</t>
  </si>
  <si>
    <t>MAXWELL AFB</t>
  </si>
  <si>
    <t>MOBILE DOWNTOWN AP</t>
  </si>
  <si>
    <t>MOBILE REGIONAL AP</t>
  </si>
  <si>
    <t>MONTGOMERY DANNELLY FIELD</t>
  </si>
  <si>
    <t>MUSCLE SHOALS REGIONAL AP</t>
  </si>
  <si>
    <t>TUSCALOOSA MUNICIPAL AP</t>
  </si>
  <si>
    <t>BATESVILLE (AWOS)</t>
  </si>
  <si>
    <t>BENTONVILLE (AWOS)</t>
  </si>
  <si>
    <t>EL DORADO GOODWIN FIELD</t>
  </si>
  <si>
    <t>FAYETTEVILLE DRAKE FIELD</t>
  </si>
  <si>
    <t>FLIPPIN (AWOS)</t>
  </si>
  <si>
    <t>FORT SMITH REGIONAL AP</t>
  </si>
  <si>
    <t>HARRISON FAA AP</t>
  </si>
  <si>
    <t>JONESBORO MUNI</t>
  </si>
  <si>
    <t>LITTLE ROCK ADAMS FIELD</t>
  </si>
  <si>
    <t>LITTLE ROCK AFB</t>
  </si>
  <si>
    <t>PINE BLUFF FAA AP</t>
  </si>
  <si>
    <t>ROGERS (AWOS)</t>
  </si>
  <si>
    <t>SILOAM SPRING(AWOS)</t>
  </si>
  <si>
    <t>SPRINGDALE MUNI</t>
  </si>
  <si>
    <t>STUTTGART (AWOS)</t>
  </si>
  <si>
    <t>TEXARKANA WEBB FIELD</t>
  </si>
  <si>
    <t>WALNUT RIDGE (AWOS)</t>
  </si>
  <si>
    <t>CASA GRANDE (AWOS)</t>
  </si>
  <si>
    <t>DAVIS MONTHAN AFB</t>
  </si>
  <si>
    <t>DEER VALLEY/PHOENIX</t>
  </si>
  <si>
    <t>DOUGLAS BISBEE-DOUGLAS INTL A</t>
  </si>
  <si>
    <t>FLAGSTAFF PULLIAM ARPT</t>
  </si>
  <si>
    <t>GRAND CANYON NATL P</t>
  </si>
  <si>
    <t>KINGMAN (AMOS)</t>
  </si>
  <si>
    <t>LUKE AFB</t>
  </si>
  <si>
    <t>PAGE MUNI (AMOS)</t>
  </si>
  <si>
    <t>PHOENIX SKY HARBOR INTL AP</t>
  </si>
  <si>
    <t>PRESCOTT LOVE FIELD</t>
  </si>
  <si>
    <t>SAFFORD (AMOS)</t>
  </si>
  <si>
    <t>SCOTTSDALE MUNI</t>
  </si>
  <si>
    <t>TUCSON INTERNATIONAL AP</t>
  </si>
  <si>
    <t>WINSLOW MUNICIPAL AP</t>
  </si>
  <si>
    <t>YUMA INTL ARPT</t>
  </si>
  <si>
    <t>YUMA MCAS</t>
  </si>
  <si>
    <t>ABBOTSFORD AP</t>
  </si>
  <si>
    <t>AGASSIZ CDA</t>
  </si>
  <si>
    <t>BALLENAS ISLAND</t>
  </si>
  <si>
    <t>COMOX AP</t>
  </si>
  <si>
    <t>CRANBROOK AP</t>
  </si>
  <si>
    <t>DISCOVERY ISLAND</t>
  </si>
  <si>
    <t>ENTRANCE ISLAND</t>
  </si>
  <si>
    <t>ESQUIMALT HARBOUR</t>
  </si>
  <si>
    <t>FORT NELSON</t>
  </si>
  <si>
    <t>FORT SAINT JOHN</t>
  </si>
  <si>
    <t>KAMLOOPS AP</t>
  </si>
  <si>
    <t>KELOWNA AP</t>
  </si>
  <si>
    <t>MALAHAT</t>
  </si>
  <si>
    <t>NORTH VANCOUVER</t>
  </si>
  <si>
    <t>PENTICTON AP</t>
  </si>
  <si>
    <t>PITT MEADOWS</t>
  </si>
  <si>
    <t>PRINCE GEORGE</t>
  </si>
  <si>
    <t>SMITHERS AP</t>
  </si>
  <si>
    <t>SUMMERLAND</t>
  </si>
  <si>
    <t>VANCOUVER</t>
  </si>
  <si>
    <t>VERNON</t>
  </si>
  <si>
    <t>VICTORIA AP</t>
  </si>
  <si>
    <t>VICTORIA</t>
  </si>
  <si>
    <t>VICTORIA UNIV</t>
  </si>
  <si>
    <t>W VANCOUVER</t>
  </si>
  <si>
    <t>WHISTLER</t>
  </si>
  <si>
    <t>WHITE ROCK</t>
  </si>
  <si>
    <t>DHAKA</t>
  </si>
  <si>
    <t>ALTURAS</t>
  </si>
  <si>
    <t>ARCATA AIRPORT</t>
  </si>
  <si>
    <t>BAKERSFIELD MEADOWS FIELD</t>
  </si>
  <si>
    <t>BEALE AFB</t>
  </si>
  <si>
    <t>BISHOP AIRPORT</t>
  </si>
  <si>
    <t>BLUE CANYON AP</t>
  </si>
  <si>
    <t>BLYTHE RIVERSIDE CO ARPT</t>
  </si>
  <si>
    <t>BURBANK-GLENDALE-PASADENA AP</t>
  </si>
  <si>
    <t>CAMARILLO (AWOS)</t>
  </si>
  <si>
    <t>CAMP PENDLETON MCAS</t>
  </si>
  <si>
    <t>CARLSBAD/PALOMAR</t>
  </si>
  <si>
    <t>CHINO AIRPORT</t>
  </si>
  <si>
    <t>CHULA VISTA BROWN FIELD NAAS</t>
  </si>
  <si>
    <t>CONCORD CONCORD-BUCHANAN FIEL</t>
  </si>
  <si>
    <t>CRESCENT CITY FAA AI</t>
  </si>
  <si>
    <t>DAGGETT BARSTOW-DAGGETT AP</t>
  </si>
  <si>
    <t>EDWARDS AFB</t>
  </si>
  <si>
    <t>FRESNO YOSEMITE INTL AP</t>
  </si>
  <si>
    <t>FULLERTON MUNICIPAL</t>
  </si>
  <si>
    <t>HAYWARD AIR TERM</t>
  </si>
  <si>
    <t>IMPERIAL</t>
  </si>
  <si>
    <t>JACK NORTHROP FLD H</t>
  </si>
  <si>
    <t>LANCASTER GEN WM FOX FIELD</t>
  </si>
  <si>
    <t>LEMOORE REEVES NAS</t>
  </si>
  <si>
    <t>LIVERMORE MUNICIPAL</t>
  </si>
  <si>
    <t>LOMPOC (AWOS)</t>
  </si>
  <si>
    <t>LONG BEACH DAUGHERTY FLD</t>
  </si>
  <si>
    <t>LOS ANGELES INTL ARPT</t>
  </si>
  <si>
    <t>MARCH AFB</t>
  </si>
  <si>
    <t>MERCED/MACREADY FLD</t>
  </si>
  <si>
    <t>MODESTO CITY-COUNTY AP</t>
  </si>
  <si>
    <t>MONTAGUE SISKIYOU COUNTY AP</t>
  </si>
  <si>
    <t>MONTEREY NAF</t>
  </si>
  <si>
    <t>MOUNTAIN VIEW MOFFETT FLD NAS</t>
  </si>
  <si>
    <t>NAPA CO. AIRPORT</t>
  </si>
  <si>
    <t>NEEDLES AIRPORT</t>
  </si>
  <si>
    <t>OAKLAND METROPOLITAN ARPT</t>
  </si>
  <si>
    <t>OXNARD AIRPORT</t>
  </si>
  <si>
    <t>PALM SPRINGS INTL</t>
  </si>
  <si>
    <t>PALM SPRINGS THERMAL AP</t>
  </si>
  <si>
    <t>PALMDALE AIRPORT</t>
  </si>
  <si>
    <t>PASO ROBLES MUNICIPAL ARPT</t>
  </si>
  <si>
    <t>POINT MUGU NF</t>
  </si>
  <si>
    <t>PORTERVILLE (AWOS)</t>
  </si>
  <si>
    <t>RED BLUFF MUNICIPAL ARPT</t>
  </si>
  <si>
    <t>REDDING MUNICIPAL ARPT</t>
  </si>
  <si>
    <t>RIVERSIDE MUNI</t>
  </si>
  <si>
    <t>SACRAMENTO EXECUTIVE ARPT</t>
  </si>
  <si>
    <t>SACRAMENTO METROPOLITAN AP</t>
  </si>
  <si>
    <t>SALINAS MUNICIPAL AP</t>
  </si>
  <si>
    <t>SAN DIEGO LINDBERGH FIELD</t>
  </si>
  <si>
    <t>SAN DIEGO MIRAMAR NAS</t>
  </si>
  <si>
    <t>SAN DIEGO NORTH ISLAND NAS</t>
  </si>
  <si>
    <t>SAN DIEGO/MONTGOMER</t>
  </si>
  <si>
    <t>SAN FRANCISCO INTL AP</t>
  </si>
  <si>
    <t>SAN JOSE INTL AP</t>
  </si>
  <si>
    <t>SAN LUIS CO RGNL</t>
  </si>
  <si>
    <t>SANDBERG</t>
  </si>
  <si>
    <t>SANTA BARBARA MUNICIPAL AP</t>
  </si>
  <si>
    <t>SANTA MARIA PUBLIC ARPT</t>
  </si>
  <si>
    <t>SANTA MONICA MUNI</t>
  </si>
  <si>
    <t>SANTA ROSA (AWOS)</t>
  </si>
  <si>
    <t>STOCKTON METROPOLITAN ARPT</t>
  </si>
  <si>
    <t>TRAVIS FIELD AFB</t>
  </si>
  <si>
    <t>TRUCKEE-TAHOE</t>
  </si>
  <si>
    <t>UKIAH MUNICIPAL AP</t>
  </si>
  <si>
    <t>VAN NUYS AIRPORT</t>
  </si>
  <si>
    <t>VISALIA MUNI (AWOS)</t>
  </si>
  <si>
    <t>YUBA CO</t>
  </si>
  <si>
    <t>AKRON WASHINGTON CO AP</t>
  </si>
  <si>
    <t>ALAMOSA SAN LUIS VALLEY RGNL</t>
  </si>
  <si>
    <t>ASPEN PITKIN CO SAR</t>
  </si>
  <si>
    <t>AURORA BUCKLEY FIELD ANGB</t>
  </si>
  <si>
    <t>BARRANQUILLA</t>
  </si>
  <si>
    <t>BROOMFIELD/JEFFCO [BOULDER - SURFRAD]</t>
  </si>
  <si>
    <t>CALI</t>
  </si>
  <si>
    <t>CARTAGENA</t>
  </si>
  <si>
    <t>COLORADO SPRINGS MUNI AP</t>
  </si>
  <si>
    <t>CORTEZ/MONTEZUMA</t>
  </si>
  <si>
    <t>CRAIG-MOFFAT</t>
  </si>
  <si>
    <t>DENVER INTL AP</t>
  </si>
  <si>
    <t>DENVER/CENTENNIAL [GOLDEN - NREL]</t>
  </si>
  <si>
    <t>DURANGO/LA PLATA CO</t>
  </si>
  <si>
    <t>EAGLE COUNTY AP</t>
  </si>
  <si>
    <t>FORT COLLINS (AWOS)</t>
  </si>
  <si>
    <t>GRAND JUNCTION WALKER FIELD</t>
  </si>
  <si>
    <t>GREELEY/WELD (AWOS)</t>
  </si>
  <si>
    <t>GUNNISON CO. (AWOS)</t>
  </si>
  <si>
    <t>HAYDEN/YAMPA (AWOS)</t>
  </si>
  <si>
    <t>LA JUNTA MUNICIPAL AP</t>
  </si>
  <si>
    <t>LAMAR MUNICIPAL</t>
  </si>
  <si>
    <t>LEADVILLE/LAKE CO.</t>
  </si>
  <si>
    <t>LIMON</t>
  </si>
  <si>
    <t>MONTROSE CO. ARPT</t>
  </si>
  <si>
    <t>PUEBLO MEMORIAL AP</t>
  </si>
  <si>
    <t>RIFLE/GARFIELD RGNL</t>
  </si>
  <si>
    <t>TRINIDAD LAS ANIMAS COUNTY AP</t>
  </si>
  <si>
    <t>BRIDGEPORT SIKORSKY MEMORIAL</t>
  </si>
  <si>
    <t>DANBURY MUNICIPAL</t>
  </si>
  <si>
    <t>GROTON NEW LONDON AP</t>
  </si>
  <si>
    <t>HARTFORD BRADLEY INTL AP</t>
  </si>
  <si>
    <t>HARTFORD BRAINARD FD</t>
  </si>
  <si>
    <t>NEW HAVEN TWEED AIRPORT</t>
  </si>
  <si>
    <t>OXFORD (AWOS)</t>
  </si>
  <si>
    <t>DOVER AFB</t>
  </si>
  <si>
    <t>WILMINGTON NEW CASTLE CNTY AP</t>
  </si>
  <si>
    <t>CRESTVIEW BOB SIKES AP</t>
  </si>
  <si>
    <t>DAYTONA BEACH INTL AP</t>
  </si>
  <si>
    <t>FORT LAUDERDALE</t>
  </si>
  <si>
    <t>FORT LAUDERDALE HOLLYWOOD INT</t>
  </si>
  <si>
    <t>FORT MYERS PAGE FIELD</t>
  </si>
  <si>
    <t>GAINESVILLE REGIONAL AP</t>
  </si>
  <si>
    <t>HOMESTEAD AFB</t>
  </si>
  <si>
    <t>JACKSONVILLE INTL ARPT</t>
  </si>
  <si>
    <t>JACKSONVILLE NAS</t>
  </si>
  <si>
    <t>JACKSONVILLE/CRAIG</t>
  </si>
  <si>
    <t>KEY WEST INTL ARPT</t>
  </si>
  <si>
    <t>KEY WEST NAS</t>
  </si>
  <si>
    <t>MACDILL AFB</t>
  </si>
  <si>
    <t>MARATHON AIRPORT</t>
  </si>
  <si>
    <t>MAYPORT NS</t>
  </si>
  <si>
    <t>MELBOURNE REGIONAL AP</t>
  </si>
  <si>
    <t>MIAMI INTL AP</t>
  </si>
  <si>
    <t>MIAMI/KENDALL-TAMIA</t>
  </si>
  <si>
    <t>MIAMI/OPA LOCKA</t>
  </si>
  <si>
    <t>NAPLES MUNICIPAL</t>
  </si>
  <si>
    <t>NASA SHUTTLE FCLTY</t>
  </si>
  <si>
    <t>OCALA MUNI (AWOS)</t>
  </si>
  <si>
    <t>ORLANDO EXECUTIVE AP</t>
  </si>
  <si>
    <t>ORLANDO INTL ARPT</t>
  </si>
  <si>
    <t>ORLANDO SANFORD AIRPORT</t>
  </si>
  <si>
    <t>PANAMA CITY BAY CO</t>
  </si>
  <si>
    <t>PENSACOLA FOREST SHERMAN NAS</t>
  </si>
  <si>
    <t>PENSACOLA REGIONAL AP</t>
  </si>
  <si>
    <t>SARASOTA BRADENTON</t>
  </si>
  <si>
    <t>SOUTHWEST FLORIDA I</t>
  </si>
  <si>
    <t>ST LUCIE CO INTL</t>
  </si>
  <si>
    <t>ST PETERSBURG ALBERT WHITTED</t>
  </si>
  <si>
    <t>ST PETERSBURG CLEAR</t>
  </si>
  <si>
    <t>TALLAHASSEE REGIONAL AP [ISIS]</t>
  </si>
  <si>
    <t>TAMPA INTERNATIONAL AP</t>
  </si>
  <si>
    <t>TYNDALL AFB</t>
  </si>
  <si>
    <t>VALPARAISO EGLIN AFB</t>
  </si>
  <si>
    <t>VALPARAISO HURLBURT</t>
  </si>
  <si>
    <t>VERO BEACH MUNICIPAL ARPT</t>
  </si>
  <si>
    <t>WHITING FIELD NAAS</t>
  </si>
  <si>
    <t>ALBANY DOUGHERTY COUNTY AP</t>
  </si>
  <si>
    <t>ALMA BACON COUNTY AP</t>
  </si>
  <si>
    <t>ATHENS BEN EPPS AP</t>
  </si>
  <si>
    <t>ATLANTA HARTSFIELD INTL AP</t>
  </si>
  <si>
    <t>AUGUSTA BUSH FIELD</t>
  </si>
  <si>
    <t>BRUNSWICK GOLDEN IS</t>
  </si>
  <si>
    <t>BRUNSWICK MALCOLM MCKINNON AP</t>
  </si>
  <si>
    <t>COLUMBUS METROPOLITAN ARPT</t>
  </si>
  <si>
    <t>DEKALB PEACHTREE</t>
  </si>
  <si>
    <t>FORT BENNING LAWSON</t>
  </si>
  <si>
    <t>FULTON CO ARPT BROW</t>
  </si>
  <si>
    <t>HUNTER AAF</t>
  </si>
  <si>
    <t>MACON MIDDLE GA REGIONAL AP</t>
  </si>
  <si>
    <t>MARIETTA DOBBINS AFB</t>
  </si>
  <si>
    <t>MOODY AFB/VALDOSTA</t>
  </si>
  <si>
    <t>ROME R B RUSSELL AP</t>
  </si>
  <si>
    <t>SAVANNAH INTL AP</t>
  </si>
  <si>
    <t>VALDOSTA WB AIRPORT</t>
  </si>
  <si>
    <t>WARNER ROBINS AFB</t>
  </si>
  <si>
    <t>BARBERS POINT NAS</t>
  </si>
  <si>
    <t>HILO INTERNATIONAL AP</t>
  </si>
  <si>
    <t>HONOLULU INTL ARPT</t>
  </si>
  <si>
    <t>KAHULUI AIRPORT</t>
  </si>
  <si>
    <t>KANEOHE BAY MCAS</t>
  </si>
  <si>
    <t>KONA INTL AT KEAHOL</t>
  </si>
  <si>
    <t>LIHUE AIRPORT</t>
  </si>
  <si>
    <t>MOLOKAI (AMOS)</t>
  </si>
  <si>
    <t>ALGONA</t>
  </si>
  <si>
    <t>ATLANTIC</t>
  </si>
  <si>
    <t>BOONE MUNI</t>
  </si>
  <si>
    <t>BURLINGTON MUNICIPAL AP</t>
  </si>
  <si>
    <t>CARROLL</t>
  </si>
  <si>
    <t>CEDAR RAPIDS MUNICIPAL AP</t>
  </si>
  <si>
    <t>CHARITON</t>
  </si>
  <si>
    <t>CHARLES CITY</t>
  </si>
  <si>
    <t>CLARINDA</t>
  </si>
  <si>
    <t>CLINTON MUNI (AWOS)</t>
  </si>
  <si>
    <t>COUNCIL BLUFFS</t>
  </si>
  <si>
    <t>CRESTON</t>
  </si>
  <si>
    <t>DECORAH</t>
  </si>
  <si>
    <t>DENISON</t>
  </si>
  <si>
    <t>DES MOINES INTL AP</t>
  </si>
  <si>
    <t>DUBUQUE REGIONAL AP</t>
  </si>
  <si>
    <t>ESTHERVILLE MUNI</t>
  </si>
  <si>
    <t>FAIR FIELD</t>
  </si>
  <si>
    <t>FORT DODGE (AWOS)</t>
  </si>
  <si>
    <t>FORT MADISON</t>
  </si>
  <si>
    <t>KEOKUK MUNI</t>
  </si>
  <si>
    <t>KNOXVILLE</t>
  </si>
  <si>
    <t>LE MARS</t>
  </si>
  <si>
    <t>MASON CITY MUNICIPAL ARPT</t>
  </si>
  <si>
    <t>MONTICELLO MUNI</t>
  </si>
  <si>
    <t>MUSCATINE</t>
  </si>
  <si>
    <t>NEWTON MUNI</t>
  </si>
  <si>
    <t>OELWEN</t>
  </si>
  <si>
    <t>ORANGE CITY</t>
  </si>
  <si>
    <t>OTTUMWA INDUSTRIAL AP</t>
  </si>
  <si>
    <t>RED OAK</t>
  </si>
  <si>
    <t>SHELDON</t>
  </si>
  <si>
    <t>SHENANDOAH MUNI</t>
  </si>
  <si>
    <t>SIOUX CITY SIOUX GATEWAY AP</t>
  </si>
  <si>
    <t>SPENCER</t>
  </si>
  <si>
    <t>STORM LAKE</t>
  </si>
  <si>
    <t>WASHINGTON</t>
  </si>
  <si>
    <t>WATERLOO MUNICIPAL AP</t>
  </si>
  <si>
    <t>WEBSTER CITY</t>
  </si>
  <si>
    <t>BOISE AIR TERMINAL [UO]</t>
  </si>
  <si>
    <t>BURLEY MUNICIPAL ARPT</t>
  </si>
  <si>
    <t>CALDWELL (AWOS)</t>
  </si>
  <si>
    <t>COEUR D`ALENE(AWOS)</t>
  </si>
  <si>
    <t>IDAHO FALLS FANNING FIELD</t>
  </si>
  <si>
    <t>JOSLIN FLD MAGIC VA [TWIN FALLS - UO]</t>
  </si>
  <si>
    <t>LEWISTON NEZ PERCE CNTY AP</t>
  </si>
  <si>
    <t>MOUNTAIN HOME AFB</t>
  </si>
  <si>
    <t>POCATELLO REGIONAL AP</t>
  </si>
  <si>
    <t>SALMON/LEMHI (AWOS)</t>
  </si>
  <si>
    <t>AURORA MUNICIPAL</t>
  </si>
  <si>
    <t>BELLEVILLE SCOTT AFB</t>
  </si>
  <si>
    <t>CAHOKIA/ST. LOUIS</t>
  </si>
  <si>
    <t>CENTRAL ILLINOIS RG</t>
  </si>
  <si>
    <t>CHICAGO MIDWAY AP</t>
  </si>
  <si>
    <t>CHICAGO OHARE INTL AP</t>
  </si>
  <si>
    <t>CHICAGO/WAUKEGAN</t>
  </si>
  <si>
    <t>DECATUR</t>
  </si>
  <si>
    <t>MARION REGIONAL</t>
  </si>
  <si>
    <t>MOLINE QUAD CITY INTL AP</t>
  </si>
  <si>
    <t>MOUNT VERNON (AWOS)</t>
  </si>
  <si>
    <t>PEORIA GREATER PEORIA AP</t>
  </si>
  <si>
    <t>QUINCY MUNI BALDWIN FLD</t>
  </si>
  <si>
    <t>ROCKFORD GREATER ROCKFORD AP</t>
  </si>
  <si>
    <t>SOUTHERN ILLINOIS</t>
  </si>
  <si>
    <t>SPRINGFIELD CAPITAL AP</t>
  </si>
  <si>
    <t>STERLING ROCKFALLS</t>
  </si>
  <si>
    <t>UNIV OF ILLINOIS WI [BONDVILLE - SURFRAD]</t>
  </si>
  <si>
    <t>W. CHICAGO/DU PAGE</t>
  </si>
  <si>
    <t>DELAWARE CO JOHNSON</t>
  </si>
  <si>
    <t>EVANSVILLE REGIONAL AP</t>
  </si>
  <si>
    <t>FORT WAYNE INTL AP</t>
  </si>
  <si>
    <t>GRISSOM ARB</t>
  </si>
  <si>
    <t>HUNTINGBURG</t>
  </si>
  <si>
    <t>INDIANAPOLIS INTL AP</t>
  </si>
  <si>
    <t>LAFAYETTE PURDUE UNIV AP</t>
  </si>
  <si>
    <t>MONROE CO</t>
  </si>
  <si>
    <t>NEW DELHI SAFDARJUNG AP</t>
  </si>
  <si>
    <t>PATNA</t>
  </si>
  <si>
    <t>SOUTH BEND MICHIANA RGNL AP</t>
  </si>
  <si>
    <t>TERRE HAUTE HULMAN REGIONAL A</t>
  </si>
  <si>
    <t>CHANUTE MARTIN JOHNSON AP</t>
  </si>
  <si>
    <t>CONCORDIA BLOSSER MUNI AP</t>
  </si>
  <si>
    <t>DODGE CITY REGIONAL AP</t>
  </si>
  <si>
    <t>EMPORIA MUNICIPAL AP</t>
  </si>
  <si>
    <t>FORT RILEY MARSHALL AAF</t>
  </si>
  <si>
    <t>GARDEN CITY MUNICIPAL AP</t>
  </si>
  <si>
    <t>GOODLAND RENNER FIELD</t>
  </si>
  <si>
    <t>GREAT BEND (AWOS)</t>
  </si>
  <si>
    <t>HAYS MUNI (AWOS)</t>
  </si>
  <si>
    <t>HILL CITY MUNICIPAL AP</t>
  </si>
  <si>
    <t>HUTCHINSON MUNICIPAL AP</t>
  </si>
  <si>
    <t>LIBERAL MUNI</t>
  </si>
  <si>
    <t>MANHATTAN RGNL</t>
  </si>
  <si>
    <t>MCCONNELL AFB</t>
  </si>
  <si>
    <t>NEWTON (AWOS)</t>
  </si>
  <si>
    <t>OLATHE/JOHNSON CO.</t>
  </si>
  <si>
    <t>RUSSELL MUNICIPAL AP</t>
  </si>
  <si>
    <t>SALINA MUNICIPAL AP</t>
  </si>
  <si>
    <t>TOPEKA FORBES FIELD</t>
  </si>
  <si>
    <t>TOPEKA MUNICIPAL AP</t>
  </si>
  <si>
    <t>WICHITA MID-CONTINENT AP</t>
  </si>
  <si>
    <t>WICHITA/COL. JABARA</t>
  </si>
  <si>
    <t>BOWLING GREEN WARREN CO AP</t>
  </si>
  <si>
    <t>CINCINNATI NORTHERN KY AP</t>
  </si>
  <si>
    <t>FORT CAMPBELL AAF</t>
  </si>
  <si>
    <t>FORT KNOX GODMAN AAF</t>
  </si>
  <si>
    <t>HENDERSON CITY</t>
  </si>
  <si>
    <t>JACKSON JULIAN CARROLL AP</t>
  </si>
  <si>
    <t>LEXINGTON BLUEGRASS AP</t>
  </si>
  <si>
    <t>LONDON-CORBIN AP</t>
  </si>
  <si>
    <t>LOUISVILLE BOWMAN FIELD</t>
  </si>
  <si>
    <t>LOUISVILLE STANDIFORD FIELD</t>
  </si>
  <si>
    <t>PADUCAH BARKLEY REGIONAL AP</t>
  </si>
  <si>
    <t>SOMERSET(AWOS)</t>
  </si>
  <si>
    <t>ALEXANDRIA ESLER REGIONAL AP</t>
  </si>
  <si>
    <t>BARKSDALE AFB</t>
  </si>
  <si>
    <t>BATON ROUGE RYAN ARPT</t>
  </si>
  <si>
    <t>ENGLAND AFB</t>
  </si>
  <si>
    <t>FORT POLK AAF</t>
  </si>
  <si>
    <t>LAFAYETTE REGIONAL AP</t>
  </si>
  <si>
    <t>LAKE CHARLES REGIONAL ARPT</t>
  </si>
  <si>
    <t>MONROE REGIONAL AP</t>
  </si>
  <si>
    <t>NEW IBERIA NAAS</t>
  </si>
  <si>
    <t>NEW ORLEANS ALVIN CALLENDER F</t>
  </si>
  <si>
    <t>NEW ORLEANS INTL ARPT</t>
  </si>
  <si>
    <t>NEW ORLEANS LAKEFRONT AP</t>
  </si>
  <si>
    <t>PATTERSON MEMORIAL</t>
  </si>
  <si>
    <t>SHREVEPORT DOWNTOWN</t>
  </si>
  <si>
    <t>SHREVEPORT REGIONAL ARPT</t>
  </si>
  <si>
    <t>BARNSTABLE MUNI BOA</t>
  </si>
  <si>
    <t>BEVERLY MUNI</t>
  </si>
  <si>
    <t>BOSTON LOGAN INT ARPT</t>
  </si>
  <si>
    <t>CHICOPEE FALLS WESTO</t>
  </si>
  <si>
    <t>LAWRENCE MUNI</t>
  </si>
  <si>
    <t>MARTHAS VINEYARD</t>
  </si>
  <si>
    <t>NANTUCKET MEMORIAL AP</t>
  </si>
  <si>
    <t>NEW BEDFORD RGNL</t>
  </si>
  <si>
    <t>NORTH ADAMS</t>
  </si>
  <si>
    <t>NORWOOD MEMORIAL</t>
  </si>
  <si>
    <t>OTIS ANGB</t>
  </si>
  <si>
    <t>PLYMOUTH MUNICIPAL</t>
  </si>
  <si>
    <t>PROVINCETOWN (AWOS)</t>
  </si>
  <si>
    <t>WESTFIELD BARNES MUNI AP</t>
  </si>
  <si>
    <t>WORCESTER REGIONAL ARPT</t>
  </si>
  <si>
    <t>WINNIPEG</t>
  </si>
  <si>
    <t>ANDREWS AFB</t>
  </si>
  <si>
    <t>BALTIMORE BLT-WASHNGTN INT</t>
  </si>
  <si>
    <t>HAGERSTOWN RGNL RIC</t>
  </si>
  <si>
    <t>PATUXENT RIVER NAS</t>
  </si>
  <si>
    <t>SALISBURY WICOMICO CO AP</t>
  </si>
  <si>
    <t>AUBURN-LEWISTON</t>
  </si>
  <si>
    <t>AUGUSTA AIRPORT</t>
  </si>
  <si>
    <t>BANGOR INTERNATIONAL AP</t>
  </si>
  <si>
    <t>BAR HARBOR (AWOS)</t>
  </si>
  <si>
    <t>CARIBOU MUNICIPAL ARPT</t>
  </si>
  <si>
    <t>HOULTON INTL ARPT</t>
  </si>
  <si>
    <t>MILLINOCKET MUNICIPAL AP</t>
  </si>
  <si>
    <t>NORTHERN AROOSTOOK</t>
  </si>
  <si>
    <t>PORTLAND INTL JETPORT</t>
  </si>
  <si>
    <t>PRESQUE ISLE MUNICIP</t>
  </si>
  <si>
    <t>ROCKLAND/KNOX(AWOS)</t>
  </si>
  <si>
    <t>SANFORD MUNI (AWOS)</t>
  </si>
  <si>
    <t>WATERVILLE (AWOS)</t>
  </si>
  <si>
    <t>WISCASSET</t>
  </si>
  <si>
    <t>ALPENA COUNTY REGIONAL AP</t>
  </si>
  <si>
    <t>ANN ARBOR MUNICIPAL</t>
  </si>
  <si>
    <t>BATTLE CREEK KELLOGG AP</t>
  </si>
  <si>
    <t>BENTON HARBOR/ROSS</t>
  </si>
  <si>
    <t>CADILLAC WEXFORD CO AP</t>
  </si>
  <si>
    <t>CHIPPEWA CO INTL</t>
  </si>
  <si>
    <t>DETROIT CITY AIRPORT</t>
  </si>
  <si>
    <t>DETROIT METROPOLITAN ARPT</t>
  </si>
  <si>
    <t>DETROIT WILLOW RUN AP</t>
  </si>
  <si>
    <t>ESCANABA (AWOS)</t>
  </si>
  <si>
    <t>FLINT BISHOP INTL ARPT</t>
  </si>
  <si>
    <t>GRAND RAPIDS KENT COUNTY INT</t>
  </si>
  <si>
    <t>HANCOCK HOUGHTON CO AP</t>
  </si>
  <si>
    <t>HOUGHTON LAKE ROSCOMMON CO AR</t>
  </si>
  <si>
    <t>HOWELL</t>
  </si>
  <si>
    <t>IRON MOUNTAIN/FORD</t>
  </si>
  <si>
    <t>IRONWOOD (AWOS)</t>
  </si>
  <si>
    <t>JACKSON REYNOLDS FIELD</t>
  </si>
  <si>
    <t>KALAMAZOO BATTLE CR</t>
  </si>
  <si>
    <t>LANSING CAPITAL CITY ARPT</t>
  </si>
  <si>
    <t>MANISTEE (AWOS)</t>
  </si>
  <si>
    <t>MENOMINEE (AWOS)</t>
  </si>
  <si>
    <t>MOUNT CLEMENS SELFRIDGE FLD</t>
  </si>
  <si>
    <t>MUSKEGON COUNTY ARPT</t>
  </si>
  <si>
    <t>OAKLAND CO INTL</t>
  </si>
  <si>
    <t>OSCODA WURTSMITH AFB</t>
  </si>
  <si>
    <t>PELLSTON EMMET COUNTY AP</t>
  </si>
  <si>
    <t>SAGINAW TRI CITY INTL AP</t>
  </si>
  <si>
    <t>SAULT STE MARIE SANDERSON FIE</t>
  </si>
  <si>
    <t>ST.CLAIR COUNTY INT</t>
  </si>
  <si>
    <t>TRAVERSE CITY CHERRY CAPITAL</t>
  </si>
  <si>
    <t>AITKIN NDB(AWOS)</t>
  </si>
  <si>
    <t>ALBERT LEA (AWOS)</t>
  </si>
  <si>
    <t>ALEXANDRIA MUNICIPAL AP</t>
  </si>
  <si>
    <t>AUSTIN MUNI</t>
  </si>
  <si>
    <t>BAUDETTE INTERNATIONAL AP</t>
  </si>
  <si>
    <t>BEMIDJI MUNICIPAL</t>
  </si>
  <si>
    <t>BENSON MUNI</t>
  </si>
  <si>
    <t>BRAINERD/WIELAND</t>
  </si>
  <si>
    <t>CAMBRIDGE MUNI</t>
  </si>
  <si>
    <t>CLOQUET (AWOS)</t>
  </si>
  <si>
    <t>CRANE LAKE (AWOS)</t>
  </si>
  <si>
    <t>CROOKSTON MUNI FLD</t>
  </si>
  <si>
    <t>DETROIT LAKES(AWOS)</t>
  </si>
  <si>
    <t>DULUTH INTERNATIONAL ARPT</t>
  </si>
  <si>
    <t>ELY MUNI</t>
  </si>
  <si>
    <t>EVELETH MUNI (AWOS)</t>
  </si>
  <si>
    <t>FAIRMONT MUNI(AWOS)</t>
  </si>
  <si>
    <t>FARIBAULT MUNI AWOS</t>
  </si>
  <si>
    <t>FLYING CLOUD</t>
  </si>
  <si>
    <t>FOSSTON(AWOS)</t>
  </si>
  <si>
    <t>GLENWOOD (ASOS)</t>
  </si>
  <si>
    <t>GRAND RAPIDS(AWOS)</t>
  </si>
  <si>
    <t>HALLOCK</t>
  </si>
  <si>
    <t>HIBBING CHISHOLM-HIBBING AP</t>
  </si>
  <si>
    <t>HUTCHINSON (AWOS)</t>
  </si>
  <si>
    <t>INTERNATIONAL FALLS INTL AP</t>
  </si>
  <si>
    <t>LITCHFIELD MUNI</t>
  </si>
  <si>
    <t>LITTLE FALLS (AWOS)</t>
  </si>
  <si>
    <t>MANKATO(AWOS)</t>
  </si>
  <si>
    <t>MINNEAPOLIS-ST PAUL INT ARP</t>
  </si>
  <si>
    <t>MINNEAPOLIS/CRYSTAL</t>
  </si>
  <si>
    <t>MORA MUNI (AWOS)</t>
  </si>
  <si>
    <t>MORRIS MUNI (AWOS)</t>
  </si>
  <si>
    <t>NEW ULM MUNI (AWOS)</t>
  </si>
  <si>
    <t>ORR</t>
  </si>
  <si>
    <t>OWATONNA (AWOS)</t>
  </si>
  <si>
    <t>PARK RAPIDS MUNICIPAL AP</t>
  </si>
  <si>
    <t>PIPESTONE (AWOS)</t>
  </si>
  <si>
    <t>RED WING</t>
  </si>
  <si>
    <t>REDWOOD FALLS MUNI</t>
  </si>
  <si>
    <t>ROCHESTER INTERNATIONAL ARPT</t>
  </si>
  <si>
    <t>ROSEAU MUNI (AWOS)</t>
  </si>
  <si>
    <t>SILVER BAY</t>
  </si>
  <si>
    <t>SOUTH ST PAUL MUNI</t>
  </si>
  <si>
    <t>ST CLOUD REGIONAL ARPT</t>
  </si>
  <si>
    <t>ST PAUL DOWNTOWN AP</t>
  </si>
  <si>
    <t>THIEF RIVER(AWOS)</t>
  </si>
  <si>
    <t>WHEATON NDB (AWOS)</t>
  </si>
  <si>
    <t>WILLMAR</t>
  </si>
  <si>
    <t>WINONA MUNI (AWOS)</t>
  </si>
  <si>
    <t>WORTHINGTON (AWOS)</t>
  </si>
  <si>
    <t>CAPE GIRARDEAU MUNICIPAL AP</t>
  </si>
  <si>
    <t>COLUMBIA REGIONAL AIRPORT</t>
  </si>
  <si>
    <t>FARMINGTON</t>
  </si>
  <si>
    <t>JEFFERSON CITY MEM</t>
  </si>
  <si>
    <t>JOPLIN MUNICIPAL AP</t>
  </si>
  <si>
    <t>KAISER MEM (AWOS)</t>
  </si>
  <si>
    <t>KANSAS CITY DOWNTOWN AP</t>
  </si>
  <si>
    <t>KANSAS CITY INT ARPT</t>
  </si>
  <si>
    <t>KIRKSVILLE REGIONAL AP</t>
  </si>
  <si>
    <t>POPLAR BLUFF(AMOS)</t>
  </si>
  <si>
    <t>SPRINGFIELD REGIONAL ARPT</t>
  </si>
  <si>
    <t>ST JOSEPH ROSECRANS MEMORIAL</t>
  </si>
  <si>
    <t>ST LOUIS LAMBERT INT ARPT</t>
  </si>
  <si>
    <t>ST LOUIS SPIRIT OF ST LOUIS A</t>
  </si>
  <si>
    <t>VICHY ROLLA NATL ARPT</t>
  </si>
  <si>
    <t>WHITEMAN AFB</t>
  </si>
  <si>
    <t>COLUMBUS AFB</t>
  </si>
  <si>
    <t>GOLDEN TRI(AWOS)</t>
  </si>
  <si>
    <t>GREENWOOD LEFLORE ARPT</t>
  </si>
  <si>
    <t>GULFPORT BILOXI INT</t>
  </si>
  <si>
    <t>HATTIESBURG LAUREL</t>
  </si>
  <si>
    <t>JACKSON INTERNATIONAL AP</t>
  </si>
  <si>
    <t>KEESLER AFB</t>
  </si>
  <si>
    <t>MCCOMB PIKE COUNTY AP</t>
  </si>
  <si>
    <t>MERIDIAN KEY FIELD</t>
  </si>
  <si>
    <t>MERIDIAN NAAS</t>
  </si>
  <si>
    <t>NATCHEZ/HARDY(AWOS)</t>
  </si>
  <si>
    <t>TUPELO C D LEMONS ARPT</t>
  </si>
  <si>
    <t>BILLINGS LOGAN INT ARPT</t>
  </si>
  <si>
    <t>BOZEMAN GALLATIN FIELD</t>
  </si>
  <si>
    <t>BUTTE BERT MOONEY ARPT</t>
  </si>
  <si>
    <t>CUT BANK MUNI AP</t>
  </si>
  <si>
    <t>GLASGOW INTL ARPT</t>
  </si>
  <si>
    <t>GLENDIVE(AWOS)</t>
  </si>
  <si>
    <t>GREAT FALLS INTL ARPT</t>
  </si>
  <si>
    <t>HAVRE CITY-COUNTY AP</t>
  </si>
  <si>
    <t>HELENA REGIONAL AIRPORT</t>
  </si>
  <si>
    <t>KALISPELL GLACIER PK INT AR</t>
  </si>
  <si>
    <t>LEWISTOWN MUNICIPAL ARPT</t>
  </si>
  <si>
    <t>LIVINGSTON MISSION FIELD</t>
  </si>
  <si>
    <t>MILES CITY MUNICIPAL ARPT</t>
  </si>
  <si>
    <t>MISSOULA INTERNATIONAL AP</t>
  </si>
  <si>
    <t>SIDNEY-RICHLAND</t>
  </si>
  <si>
    <t>WOLF POINT INTL [FORT PECK - SURFRAD]</t>
  </si>
  <si>
    <t>FREDERICTON</t>
  </si>
  <si>
    <t>MONCTON AP</t>
  </si>
  <si>
    <t>ASHEVILLE REGIONAL ARPT</t>
  </si>
  <si>
    <t>CAPE HATTERAS NWS BLDG</t>
  </si>
  <si>
    <t>CHARLOTTE DOUGLAS INTL ARPT</t>
  </si>
  <si>
    <t>CHERRY POINT MCAS</t>
  </si>
  <si>
    <t>DARE CO RGNL</t>
  </si>
  <si>
    <t>ELIZABETH CITY COAST GUARD AI [NREL]</t>
  </si>
  <si>
    <t>FAYETTEVILLE POPE AFB</t>
  </si>
  <si>
    <t>FAYETTEVILLE RGNL G</t>
  </si>
  <si>
    <t>FORT BRAGG SIMMONS AAF</t>
  </si>
  <si>
    <t>GOLDSBORO SEYMOUR JOHNSON AFB</t>
  </si>
  <si>
    <t>GREENSBORO PIEDMONT TRIAD INT</t>
  </si>
  <si>
    <t>HICKORY REGIONAL AP</t>
  </si>
  <si>
    <t>JACKSONVILLE (AWOS)</t>
  </si>
  <si>
    <t>NEW BERN CRAVEN CO REGL AP</t>
  </si>
  <si>
    <t>NEW RIVER MCAF</t>
  </si>
  <si>
    <t>PITT GREENVILLE ARP</t>
  </si>
  <si>
    <t>RALEIGH DURHAM INTERNATIONAL</t>
  </si>
  <si>
    <t>ROCKY MOUNT WILSON</t>
  </si>
  <si>
    <t>SOUTHERN PINES AWOS</t>
  </si>
  <si>
    <t>WILMINGTON INTERNATIONAL ARPT</t>
  </si>
  <si>
    <t>WINSTON-SALEM REYNOLDS AP</t>
  </si>
  <si>
    <t>BISMARCK MUNICIPAL ARPT [ISIS]</t>
  </si>
  <si>
    <t>DEVILS LAKE(AWOS)</t>
  </si>
  <si>
    <t>DICKINSON MUNICIPAL AP</t>
  </si>
  <si>
    <t>FARGO HECTOR INTERNATIONAL AP</t>
  </si>
  <si>
    <t>GRAND FORKS AF</t>
  </si>
  <si>
    <t>GRAND FORKS INTERNATIONAL AP</t>
  </si>
  <si>
    <t>JAMESTOWN MUNICIPAL ARPT</t>
  </si>
  <si>
    <t>MINOT AFB</t>
  </si>
  <si>
    <t>MINOT FAA AP</t>
  </si>
  <si>
    <t>WILLISTON SLOULIN INTL AP</t>
  </si>
  <si>
    <t>AINSWORTH MUNICIPAL</t>
  </si>
  <si>
    <t>ALLIANCE MUNICIPAL</t>
  </si>
  <si>
    <t>BEATRICE MUNICIPAL</t>
  </si>
  <si>
    <t>BELLEVUE OFFUTT AFB</t>
  </si>
  <si>
    <t>BREWSTER FIELD ARPT</t>
  </si>
  <si>
    <t>BROKEN BOW MUNI</t>
  </si>
  <si>
    <t>COLUMBUS MUNI</t>
  </si>
  <si>
    <t>FALLS CITY/BRENNER</t>
  </si>
  <si>
    <t>FREMONT MUNI ARPT</t>
  </si>
  <si>
    <t>GRAND ISLAND CENTRAL NE REGIO</t>
  </si>
  <si>
    <t>HASTINGS MUNICIPAL</t>
  </si>
  <si>
    <t>KEARNEY MUNI (AWOS)</t>
  </si>
  <si>
    <t>LINCOLN MUNICIPAL ARPT</t>
  </si>
  <si>
    <t>MCCOOK MUNICIPAL</t>
  </si>
  <si>
    <t>NORFOLK KARL STEFAN MEM ARPT</t>
  </si>
  <si>
    <t>NORTH PLATTE REGIONAL AP</t>
  </si>
  <si>
    <t>OMAHA EPPLEY AIRFIELD</t>
  </si>
  <si>
    <t>OMAHA WSFO</t>
  </si>
  <si>
    <t>SCOTTSBLUFF W B HEILIG FIELD</t>
  </si>
  <si>
    <t>SIDNEY MUNICIPAL AP</t>
  </si>
  <si>
    <t>TEKAMAH (ASOS)</t>
  </si>
  <si>
    <t>VALENTINE MILLER FIELD</t>
  </si>
  <si>
    <t>ST JOHNS</t>
  </si>
  <si>
    <t>BERLIN MUNICIPAL</t>
  </si>
  <si>
    <t>CONCORD MUNICIPAL ARPT</t>
  </si>
  <si>
    <t>DILLANT HOPKINS</t>
  </si>
  <si>
    <t>LACONIA MUNI (AWOS)</t>
  </si>
  <si>
    <t>LEBANON MUNICIPAL</t>
  </si>
  <si>
    <t>MANCHESTER AIRPORT</t>
  </si>
  <si>
    <t>MOUNT WASHINGTON</t>
  </si>
  <si>
    <t>PEASE INTL TRADEPOR</t>
  </si>
  <si>
    <t>ATLANTIC CITY INTL AP</t>
  </si>
  <si>
    <t>BELMAR ASC</t>
  </si>
  <si>
    <t>CALDWELL/ESSEX CO.</t>
  </si>
  <si>
    <t>CAPE MAY CO</t>
  </si>
  <si>
    <t>MCGUIRE AFB</t>
  </si>
  <si>
    <t>MILLVILLE MUNICIPAL AP</t>
  </si>
  <si>
    <t>NEWARK INTERNATIONAL ARPT</t>
  </si>
  <si>
    <t>TETERBORO AIRPORT</t>
  </si>
  <si>
    <t>TRENTON MERCER COUNTY AP</t>
  </si>
  <si>
    <t>ALBUQUERQUE INTL ARPT [ISIS]</t>
  </si>
  <si>
    <t>CARLSBAD CAVERN CITY AIR TERM</t>
  </si>
  <si>
    <t>CLAYTON MUNICIPAL AIRPARK</t>
  </si>
  <si>
    <t>CLOVIS CANNON AFB</t>
  </si>
  <si>
    <t>CLOVIS MUNI (AWOS)</t>
  </si>
  <si>
    <t>DEMING MUNI</t>
  </si>
  <si>
    <t>FARMINGTON FOUR CORNERS REGL</t>
  </si>
  <si>
    <t>GALLUP SEN CLARKE FLD</t>
  </si>
  <si>
    <t>HOLLOMAN AFB</t>
  </si>
  <si>
    <t>LAS VEGAS MUNICIPAL ARPT</t>
  </si>
  <si>
    <t>ROSWELL INDUSTRIAL AIR PARK</t>
  </si>
  <si>
    <t>SANTA FE COUNTY MUNICIPAL AP</t>
  </si>
  <si>
    <t>SIERRA BLANCA RGNL</t>
  </si>
  <si>
    <t>TAOS MUNI APT(AWOS)</t>
  </si>
  <si>
    <t>TRUTH OR CONSEQUENCES MUNI AP</t>
  </si>
  <si>
    <t>GREENWOOD AP</t>
  </si>
  <si>
    <t>HALIFAX</t>
  </si>
  <si>
    <t>SHEARWATER</t>
  </si>
  <si>
    <t>SYDNEY AP</t>
  </si>
  <si>
    <t>YELLOWKNIFE AP</t>
  </si>
  <si>
    <t>IQALUIT</t>
  </si>
  <si>
    <t>ELKO MUNICIPAL ARPT</t>
  </si>
  <si>
    <t>ELY YELLAND FIELD</t>
  </si>
  <si>
    <t>FALLON NAAS</t>
  </si>
  <si>
    <t>LAS VEGAS MCCARRAN INTL AP</t>
  </si>
  <si>
    <t>LOVELOCK DERBY FIELD</t>
  </si>
  <si>
    <t>MERCURY DESERT ROCK AP [SURFRAD]</t>
  </si>
  <si>
    <t>NELLIS AFB</t>
  </si>
  <si>
    <t>RENO TAHOE INTERNATIONAL AP</t>
  </si>
  <si>
    <t>TONOPAH AIRPORT</t>
  </si>
  <si>
    <t>WINNEMUCCA MUNICIPAL ARPT</t>
  </si>
  <si>
    <t>ADIRONDACK RGNL</t>
  </si>
  <si>
    <t>ALBANY COUNTY AP</t>
  </si>
  <si>
    <t>BINGHAMTON EDWIN A LINK FIELD</t>
  </si>
  <si>
    <t>BUFFALO NIAGARA INTL AP</t>
  </si>
  <si>
    <t>ELMIRA CORNING REGIONAL AP</t>
  </si>
  <si>
    <t>FORT DRUM/WHEELER-S</t>
  </si>
  <si>
    <t>GLENS FALLS AP</t>
  </si>
  <si>
    <t>ISLIP LONG ISL MACARTHUR AP</t>
  </si>
  <si>
    <t>JAMESTOWN (AWOS)</t>
  </si>
  <si>
    <t>MASSENA AP</t>
  </si>
  <si>
    <t>MONTICELLO(AWOS)</t>
  </si>
  <si>
    <t>NEW YORK CENTRAL PRK OBS BELV</t>
  </si>
  <si>
    <t>NEW YORK J F KENNEDY INT AR</t>
  </si>
  <si>
    <t>NEW YORK LAGUARDIA ARPT</t>
  </si>
  <si>
    <t>NIAGARA FALLS AF</t>
  </si>
  <si>
    <t>POUGHKEEPSIE DUTCHESS CO AP</t>
  </si>
  <si>
    <t>REPUBLIC</t>
  </si>
  <si>
    <t>ROCHESTER GREATER ROCHESTER I</t>
  </si>
  <si>
    <t>STEWART FIELD</t>
  </si>
  <si>
    <t>SYRACUSE HANCOCK INT ARPT</t>
  </si>
  <si>
    <t>UTICA ONEIDA COUNTY AP</t>
  </si>
  <si>
    <t>WATERTOWN AP</t>
  </si>
  <si>
    <t>WESTHAMPTON GABRESKI AP</t>
  </si>
  <si>
    <t>WHITE PLAINS WESTCHESTER CO A</t>
  </si>
  <si>
    <t>AKRON AKRON-CANTON REG AP</t>
  </si>
  <si>
    <t>BURKE LAKEFRONT</t>
  </si>
  <si>
    <t>CINCINNATI MUNICIPAL AP LUNKI</t>
  </si>
  <si>
    <t>CLEVELAND HOPKINS INTL AP</t>
  </si>
  <si>
    <t>COLUMBUS PORT COLUMBUS INTL A</t>
  </si>
  <si>
    <t>DAYTON INTERNATIONAL AIRPORT</t>
  </si>
  <si>
    <t>FINDLAY AIRPORT</t>
  </si>
  <si>
    <t>MANSFIELD LAHM MUNICIPAL ARPT</t>
  </si>
  <si>
    <t>OHIO STATE UNIVERSI</t>
  </si>
  <si>
    <t>TOLEDO EXPRESS AIRPORT</t>
  </si>
  <si>
    <t>YOUNGSTOWN REGIONAL AIRPORT</t>
  </si>
  <si>
    <t>ZANESVILLE MUNICIPAL AP</t>
  </si>
  <si>
    <t>ALTUS AFB</t>
  </si>
  <si>
    <t>CLINTON-SHERMAN</t>
  </si>
  <si>
    <t>FORT SILL POST FIELD AF</t>
  </si>
  <si>
    <t>GAGE AIRPORT</t>
  </si>
  <si>
    <t>HOBART MUNICIPAL AP</t>
  </si>
  <si>
    <t>LAWTON MUNICIPAL</t>
  </si>
  <si>
    <t>MCALESTER MUNICIPAL AP</t>
  </si>
  <si>
    <t>OKLAHOMA CITY TINKER AFB</t>
  </si>
  <si>
    <t>OKLAHOMA CITY WILL ROGERS WOR</t>
  </si>
  <si>
    <t>OKLAHOMA CITY/WILEY</t>
  </si>
  <si>
    <t>PONCA CITY MUNICIPAL AP [SGP - ARM]</t>
  </si>
  <si>
    <t>STILLWATER RGNL</t>
  </si>
  <si>
    <t>TULSA INTERNATIONAL AIRPORT</t>
  </si>
  <si>
    <t>VANCE AFB</t>
  </si>
  <si>
    <t>BEAUSOLEIL</t>
  </si>
  <si>
    <t>BURLINGTON PIERS</t>
  </si>
  <si>
    <t>ERIEAU</t>
  </si>
  <si>
    <t>LAGOON CITY</t>
  </si>
  <si>
    <t>LONDON AP</t>
  </si>
  <si>
    <t>NORTH BAY AP</t>
  </si>
  <si>
    <t>OTTAWA</t>
  </si>
  <si>
    <t>PETERBOROUGH AP</t>
  </si>
  <si>
    <t>PORT WELLER</t>
  </si>
  <si>
    <t>SAULT STE MARIE</t>
  </si>
  <si>
    <t>SUDBURY AP</t>
  </si>
  <si>
    <t>THUNDER BAY AP</t>
  </si>
  <si>
    <t>TIMMINS AP</t>
  </si>
  <si>
    <t>TORONTO AP</t>
  </si>
  <si>
    <t>TORONTO ISLAND AP</t>
  </si>
  <si>
    <t>TORONTO</t>
  </si>
  <si>
    <t>TRENTON AP</t>
  </si>
  <si>
    <t>WINDSOR</t>
  </si>
  <si>
    <t>ASTORIA REGIONAL AIRPORT</t>
  </si>
  <si>
    <t>AURORA STATE</t>
  </si>
  <si>
    <t>BAKER MUNICIPAL AP</t>
  </si>
  <si>
    <t>BURNS MUNICIPAL ARPT [UO]</t>
  </si>
  <si>
    <t>CORVALLIS MUNI</t>
  </si>
  <si>
    <t>EUGENE MAHLON SWEET ARPT [UO]</t>
  </si>
  <si>
    <t>KLAMATH FALLS INTL AP [UO]</t>
  </si>
  <si>
    <t>LA GRANDE MUNI AP</t>
  </si>
  <si>
    <t>LAKEVIEW (AWOS)</t>
  </si>
  <si>
    <t>MEDFORD ROGUE VALLEY INTL AP [ASHLAND - UO]</t>
  </si>
  <si>
    <t>NORTH BEND MUNI AIRPORT</t>
  </si>
  <si>
    <t>PENDLETON E OR REGIONAL AP</t>
  </si>
  <si>
    <t>PORTLAND INTERNATIONAL AP</t>
  </si>
  <si>
    <t>PORTLAND/HILLSBORO</t>
  </si>
  <si>
    <t>REDMOND ROBERTS FIELD</t>
  </si>
  <si>
    <t>ROSEBURG REGIONAL AP</t>
  </si>
  <si>
    <t>SALEM MCNARY FIELD</t>
  </si>
  <si>
    <t>SEXTON SUMMIT</t>
  </si>
  <si>
    <t>ALLENTOWN LEHIGH VALLEY INTL</t>
  </si>
  <si>
    <t>ALTOONA BLAIR CO ARPT</t>
  </si>
  <si>
    <t>BRADFORD REGIONAL AP</t>
  </si>
  <si>
    <t>BUTLER CO (AWOS)</t>
  </si>
  <si>
    <t>DUBOIS FAA AP</t>
  </si>
  <si>
    <t>ERIE INTERNATIONAL AP</t>
  </si>
  <si>
    <t>FRANKLIN</t>
  </si>
  <si>
    <t>HARRISBURG CAPITAL CITY ARPT</t>
  </si>
  <si>
    <t>JOHNSTOWN CAMBRIA COUNTY AP</t>
  </si>
  <si>
    <t>LANCASTER</t>
  </si>
  <si>
    <t>MIDDLETOWN HARRISBURG INTL AP</t>
  </si>
  <si>
    <t>PHILADELPHIA INTERNATIONAL AP</t>
  </si>
  <si>
    <t>PHILADELPHIA NE PHILADELPHIA</t>
  </si>
  <si>
    <t>PITTSBURGH ALLEGHENY CO AP</t>
  </si>
  <si>
    <t>PITTSBURGH INTERNATIONAL AP</t>
  </si>
  <si>
    <t>READING SPAATZ FIELD</t>
  </si>
  <si>
    <t>STATE COLLEGE [PENN STATE - SURFRAD]</t>
  </si>
  <si>
    <t>WASHINGTON (AWOS)</t>
  </si>
  <si>
    <t>WILKES-BARRE SCRANTON INTL AP</t>
  </si>
  <si>
    <t>WILLIAMSPORT REGIONAL AP</t>
  </si>
  <si>
    <t>WILLOW GROVE NAS</t>
  </si>
  <si>
    <t>CHARLOTTETOWN</t>
  </si>
  <si>
    <t>JONQUIERE</t>
  </si>
  <si>
    <t>LA BAIE</t>
  </si>
  <si>
    <t>LACADIE</t>
  </si>
  <si>
    <t>LASSOMPTION</t>
  </si>
  <si>
    <t>LENNOXVILLE</t>
  </si>
  <si>
    <t>MC TAVISH</t>
  </si>
  <si>
    <t>MONT JOLI AB</t>
  </si>
  <si>
    <t>MONT-ORFORD</t>
  </si>
  <si>
    <t>MONTREAL</t>
  </si>
  <si>
    <t>MONTREAL-MIRABEL</t>
  </si>
  <si>
    <t>NICOLET</t>
  </si>
  <si>
    <t>POINT-AU-PERE</t>
  </si>
  <si>
    <t>QUEBEC AP</t>
  </si>
  <si>
    <t>SHERBROOKE AP</t>
  </si>
  <si>
    <t>ST ANICET</t>
  </si>
  <si>
    <t>STE ANNE DE BELLEVUE</t>
  </si>
  <si>
    <t>STE FOY</t>
  </si>
  <si>
    <t>TROIS RIVIERES</t>
  </si>
  <si>
    <t>VARENNES</t>
  </si>
  <si>
    <t>BLOCK ISLAND STATE ARPT</t>
  </si>
  <si>
    <t>PAWTUCKET (AWOS)</t>
  </si>
  <si>
    <t>PROVIDENCE T F GREEN STATE AR</t>
  </si>
  <si>
    <t>RIYADH</t>
  </si>
  <si>
    <t>ANDERSON COUNTY AP</t>
  </si>
  <si>
    <t>BEAUFORT MCAS</t>
  </si>
  <si>
    <t>CHARLESTON INTL ARPT</t>
  </si>
  <si>
    <t>COLUMBIA METRO ARPT</t>
  </si>
  <si>
    <t>FLORENCE REGIONAL AP</t>
  </si>
  <si>
    <t>GREENVILLE DOWNTOWN AP</t>
  </si>
  <si>
    <t>GREER GREENV-SPARTANBRG AP</t>
  </si>
  <si>
    <t>MYRTLE BEACH AFB</t>
  </si>
  <si>
    <t>SUMTER SHAW AFB</t>
  </si>
  <si>
    <t>ABERDEEN REGIONAL ARPT</t>
  </si>
  <si>
    <t>BROOKINGS (AWOS)</t>
  </si>
  <si>
    <t>CHAN GURNEY MUNI</t>
  </si>
  <si>
    <t>ELLSWORTH AFB</t>
  </si>
  <si>
    <t>HURON REGIONAL ARPT</t>
  </si>
  <si>
    <t>MITCHELL (AWOS)</t>
  </si>
  <si>
    <t>MOBRIDGE</t>
  </si>
  <si>
    <t>PIERRE MUNICIPAL AP</t>
  </si>
  <si>
    <t>RAPID CITY REGIONAL ARPT</t>
  </si>
  <si>
    <t>SIOUX FALLS FOSS FIELD</t>
  </si>
  <si>
    <t>WATERTOWN MUNICIPAL AP</t>
  </si>
  <si>
    <t>MOOSE JAW AP</t>
  </si>
  <si>
    <t>PRINCE ALBERT AP</t>
  </si>
  <si>
    <t>REGINA</t>
  </si>
  <si>
    <t>SASKATOON</t>
  </si>
  <si>
    <t>BRISTOL TRI CITY AIRPORT</t>
  </si>
  <si>
    <t>CHATTANOOGA LOVELL FIELD AP</t>
  </si>
  <si>
    <t>CROSSVILLE MEMORIAL AP</t>
  </si>
  <si>
    <t>DYERSBURG MUNICIPAL AP</t>
  </si>
  <si>
    <t>JACKSON MCKELLAR-SIPES REGL A</t>
  </si>
  <si>
    <t>KNOXVILLE MCGHEE TYSON AP</t>
  </si>
  <si>
    <t>MEMPHIS INTERNATIONAL AP</t>
  </si>
  <si>
    <t>NASHVILLE INTERNATIONAL AP</t>
  </si>
  <si>
    <t>ABILENE DYESS AFB</t>
  </si>
  <si>
    <t>ABILENE REGIONAL AP [UT]</t>
  </si>
  <si>
    <t>ALICE INTL AP</t>
  </si>
  <si>
    <t>AMARILLO INTERNATIONAL AP [CANYON - UT]</t>
  </si>
  <si>
    <t>AUSTIN MUELLER MUNICIPAL AP [UT]</t>
  </si>
  <si>
    <t>BROWNSVILLE S PADRE ISL INTL</t>
  </si>
  <si>
    <t>CAMP MABRY</t>
  </si>
  <si>
    <t>CHILDRESS MUNICIPAL AP</t>
  </si>
  <si>
    <t>COLLEGE STATION EASTERWOOD FL</t>
  </si>
  <si>
    <t>CORPUS CHRISTI INTL ARPT [UT]</t>
  </si>
  <si>
    <t>CORPUS CHRISTI NAS</t>
  </si>
  <si>
    <t>COTULLA FAA AP</t>
  </si>
  <si>
    <t>COX FLD</t>
  </si>
  <si>
    <t>DALHART MUNICIPAL AP</t>
  </si>
  <si>
    <t>DALLAS-FORT WORTH INTL AP</t>
  </si>
  <si>
    <t>DALLAS/ADDISON ARPT</t>
  </si>
  <si>
    <t>DALLAS/REDBIRD ARPT</t>
  </si>
  <si>
    <t>DEL RIO [UT]</t>
  </si>
  <si>
    <t>DEL RIO LAUGHLIN AFB</t>
  </si>
  <si>
    <t>DRAUGHON MILLER CEN</t>
  </si>
  <si>
    <t>EL PASO INTERNATIONAL AP [UT]</t>
  </si>
  <si>
    <t>FORT HOOD</t>
  </si>
  <si>
    <t>FORT WORTH ALLIANCE</t>
  </si>
  <si>
    <t>FORT WORTH MEACHAM</t>
  </si>
  <si>
    <t>FORT WORTH NAS</t>
  </si>
  <si>
    <t>GALVESTON/SCHOLES</t>
  </si>
  <si>
    <t>GEORGETOWN (AWOS)</t>
  </si>
  <si>
    <t>HARLINGEN RIO GRANDE VALLEY I</t>
  </si>
  <si>
    <t>HONDO MUNICIPAL AP</t>
  </si>
  <si>
    <t>HOUSTON BUSH INTERCONTINENTAL</t>
  </si>
  <si>
    <t>HOUSTON ELLINGTON AFB [CLEAR LAKE - UT]</t>
  </si>
  <si>
    <t>HOUSTON WILLIAM P HOBBY AP</t>
  </si>
  <si>
    <t>HOUSTON/D.W. HOOKS</t>
  </si>
  <si>
    <t>KINGSVILLE</t>
  </si>
  <si>
    <t>LAREDO INTL AP [UT]</t>
  </si>
  <si>
    <t>LONGVIEW GREGG COUNTY AP [OVERTON - UT]</t>
  </si>
  <si>
    <t>LUBBOCK INTERNATIONAL AP</t>
  </si>
  <si>
    <t>LUFKIN ANGELINA CO</t>
  </si>
  <si>
    <t>MARFA AP</t>
  </si>
  <si>
    <t>MC GREGOR (AWOS)</t>
  </si>
  <si>
    <t>MCALLEN MILLER INTL AP [EDINBURG - UT]</t>
  </si>
  <si>
    <t>MIDLAND INTERNATIONAL AP</t>
  </si>
  <si>
    <t>MINERAL WELLS MUNICIPAL AP</t>
  </si>
  <si>
    <t>NACOGDOCHES (AWOS)</t>
  </si>
  <si>
    <t>PALACIOS MUNICIPAL AP</t>
  </si>
  <si>
    <t>PORT ARTHUR JEFFERSON COUNTY</t>
  </si>
  <si>
    <t>RANDOLPH AFB</t>
  </si>
  <si>
    <t>ROCKPORT/ARANSAS CO</t>
  </si>
  <si>
    <t>SAN ANGELO MATHIS FIELD</t>
  </si>
  <si>
    <t>SAN ANTONIO INTL AP</t>
  </si>
  <si>
    <t>SAN ANTONIO KELLY FIELD AFB</t>
  </si>
  <si>
    <t>SAN ANTONIO/STINSON</t>
  </si>
  <si>
    <t>TYLER/POUNDS FLD</t>
  </si>
  <si>
    <t>VICTORIA REGIONAL AP</t>
  </si>
  <si>
    <t>WACO REGIONAL AP</t>
  </si>
  <si>
    <t>WICHITA FALLS MUNICIPAL ARPT</t>
  </si>
  <si>
    <t>WINK WINKLER COUNTY AP</t>
  </si>
  <si>
    <t>CEDAR CITY MUNICIPAL AP</t>
  </si>
  <si>
    <t>MOAB/CANYONLANDS [UO]</t>
  </si>
  <si>
    <t>OGDEN HILL AFB</t>
  </si>
  <si>
    <t>OGDEN HINKLEY AIRPORT</t>
  </si>
  <si>
    <t>PROVO MUNI (AWOS)</t>
  </si>
  <si>
    <t>SAINT GEORGE (AWOS)</t>
  </si>
  <si>
    <t>SALT LAKE CITY INT ARPT [ISIS]</t>
  </si>
  <si>
    <t>VERNAL</t>
  </si>
  <si>
    <t>WENDOVER USAF AUXILIARY FIELD</t>
  </si>
  <si>
    <t>ABINGDON</t>
  </si>
  <si>
    <t>CHARLOTTESVILLE FAA</t>
  </si>
  <si>
    <t>DANVILLE FAA AP</t>
  </si>
  <si>
    <t>DAVISON AAF</t>
  </si>
  <si>
    <t>FARMVILLE</t>
  </si>
  <si>
    <t>FRANKLIN NAAS</t>
  </si>
  <si>
    <t>HILLSVILLE</t>
  </si>
  <si>
    <t>HOT SPRINGS/INGALLS</t>
  </si>
  <si>
    <t>LANGLEY AFB</t>
  </si>
  <si>
    <t>LEESBURG/GODFREY</t>
  </si>
  <si>
    <t>LYNCHBURG REGIONAL ARPT</t>
  </si>
  <si>
    <t>MANASSAS MUNI(AWOS)</t>
  </si>
  <si>
    <t>MARION / WYTHEVILLE</t>
  </si>
  <si>
    <t>MARTINSVILLE</t>
  </si>
  <si>
    <t>MELFA/ACCOMACK ARPT</t>
  </si>
  <si>
    <t>NEWPORT NEWS</t>
  </si>
  <si>
    <t>NORFOLK INTERNATIONAL AP</t>
  </si>
  <si>
    <t>NORFOLK NAS</t>
  </si>
  <si>
    <t>OCEANA NAS</t>
  </si>
  <si>
    <t>QUANTICO MCAS</t>
  </si>
  <si>
    <t>RICHMOND INTERNATIONAL AP</t>
  </si>
  <si>
    <t>ROANOKE REGIONAL AP</t>
  </si>
  <si>
    <t>SHANNON ARPT</t>
  </si>
  <si>
    <t>STAUNTON/SHENANDOAH</t>
  </si>
  <si>
    <t>VIRGINIA TECH ARPT</t>
  </si>
  <si>
    <t>WASHINGTON DC DULLES INT AR [STERLING - ISIS]</t>
  </si>
  <si>
    <t>WASHINGTON DC REAGAN AP</t>
  </si>
  <si>
    <t>WINCHESTER RGNL</t>
  </si>
  <si>
    <t>WISE/LONESOME PINE</t>
  </si>
  <si>
    <t>BURLINGTON INTERNATIONAL AP</t>
  </si>
  <si>
    <t>HO CHI MIHN</t>
  </si>
  <si>
    <t>MONTPELIER AP</t>
  </si>
  <si>
    <t>RUTLAND STATE</t>
  </si>
  <si>
    <t>SPRINGFIELD/HARTNES</t>
  </si>
  <si>
    <t>BELLINGHAM INTL AP</t>
  </si>
  <si>
    <t>BREMERTON NATIONAL</t>
  </si>
  <si>
    <t>EPHRATA AP FCWOS</t>
  </si>
  <si>
    <t>FAIRCHILD AFB</t>
  </si>
  <si>
    <t>FELTS FLD</t>
  </si>
  <si>
    <t>GRAY AAF</t>
  </si>
  <si>
    <t>HANFORD</t>
  </si>
  <si>
    <t>HOQUIAM AP</t>
  </si>
  <si>
    <t>KELSO WB AP</t>
  </si>
  <si>
    <t>MOSES LAKE GRANT COUNTY AP</t>
  </si>
  <si>
    <t>OLYMPIA AIRPORT</t>
  </si>
  <si>
    <t>PASCO</t>
  </si>
  <si>
    <t>PULLMAN/MOSCOW RGNL</t>
  </si>
  <si>
    <t>QUILLAYUTE STATE AIRPORT</t>
  </si>
  <si>
    <t>RENTON MUNI</t>
  </si>
  <si>
    <t>SEATTLE BOEING FIELD [ISIS]</t>
  </si>
  <si>
    <t>SEATTLE SEATTLE-TACOMA INTL A</t>
  </si>
  <si>
    <t>SNOHOMISH CO</t>
  </si>
  <si>
    <t>SPOKANE INTERNATIONAL AP [CHENEY - UO]</t>
  </si>
  <si>
    <t>STAMPEDE PASS</t>
  </si>
  <si>
    <t>TACOMA MCCHORD AFB</t>
  </si>
  <si>
    <t>TACOMA NARROWS</t>
  </si>
  <si>
    <t>THE DALLES MUNICIPAL ARPT</t>
  </si>
  <si>
    <t>WALLA WALLA CITY COUNTY AP</t>
  </si>
  <si>
    <t>WENATCHEE/PANGBORN</t>
  </si>
  <si>
    <t>WHIDBEY ISLAND NAS</t>
  </si>
  <si>
    <t>WILLIAM R FAIRCHILD</t>
  </si>
  <si>
    <t>YAKIMA AIR TERMINAL</t>
  </si>
  <si>
    <t>APPLETON/OUTAGAMIE</t>
  </si>
  <si>
    <t>EAU CLAIRE COUNTY AP</t>
  </si>
  <si>
    <t>GREEN BAY AUSTIN STRAUBEL INT</t>
  </si>
  <si>
    <t>JANESVILLE/ROCK CO.</t>
  </si>
  <si>
    <t>LA CROSSE MUNICIPAL ARPT</t>
  </si>
  <si>
    <t>LONE ROCK FAA AP</t>
  </si>
  <si>
    <t>MADISON DANE CO REGIONAL ARPT [ISIS]</t>
  </si>
  <si>
    <t>MANITOWOC MUNI AWOS</t>
  </si>
  <si>
    <t>MARSHFIELD MUNI</t>
  </si>
  <si>
    <t>MILWAUKEE MITCHELL INTL AP</t>
  </si>
  <si>
    <t>MINOCQUA/WOODRUFF</t>
  </si>
  <si>
    <t>MOSINEE/CENTRAL WI</t>
  </si>
  <si>
    <t>PHILLIPS/PRICE CO.</t>
  </si>
  <si>
    <t>RHINELANDER ONEIDA</t>
  </si>
  <si>
    <t>RICE LAKE MUNICIPAL</t>
  </si>
  <si>
    <t>STURGEON BAY</t>
  </si>
  <si>
    <t>WATERTOWN</t>
  </si>
  <si>
    <t>WAUSAU MUNICIPAL ARPT</t>
  </si>
  <si>
    <t>WITTMAN RGNL</t>
  </si>
  <si>
    <t>BECKLEY RALEIGH CO MEM AP</t>
  </si>
  <si>
    <t>BLUEFIELD/MERCER CO [NREL]</t>
  </si>
  <si>
    <t>CHARLESTON YEAGER ARPT</t>
  </si>
  <si>
    <t>ELKINS ELKINS-RANDOLPH CO ARP</t>
  </si>
  <si>
    <t>HARRISON MARION RGN</t>
  </si>
  <si>
    <t>HUNTINGTON TRI-STATE ARPT</t>
  </si>
  <si>
    <t>LEWISBURG/GREENBRIE</t>
  </si>
  <si>
    <t>MARTINSBURG EASTERN WV REG AP</t>
  </si>
  <si>
    <t>MORGANTOWN HART FIELD</t>
  </si>
  <si>
    <t>PARKERSBURG WOOD COUNTY AP</t>
  </si>
  <si>
    <t>WHEELING OHIO COUNTY AP</t>
  </si>
  <si>
    <t>CASPER NATRONA CO INTL AP</t>
  </si>
  <si>
    <t>CHEYENNE MUNICIPAL ARPT</t>
  </si>
  <si>
    <t>CODY MUNI (AWOS)</t>
  </si>
  <si>
    <t>GILLETTE/GILLETTE-C</t>
  </si>
  <si>
    <t>JACKSON HOLE</t>
  </si>
  <si>
    <t>LANDER HUNT FIELD</t>
  </si>
  <si>
    <t>LARAMIE GENERAL BREES FIELD</t>
  </si>
  <si>
    <t>RAWLINS MUNICIPAL AP</t>
  </si>
  <si>
    <t>RIVERTON MUNICIPL AP</t>
  </si>
  <si>
    <t>SHERIDAN COUNTY ARPT</t>
  </si>
  <si>
    <t>WORLAND MUNICIPAL</t>
  </si>
  <si>
    <t>WHITEHORSE</t>
  </si>
  <si>
    <t>PHIUS+ Sanden CO2 V1 Heat Pump Performance</t>
  </si>
  <si>
    <t>CITY:</t>
  </si>
  <si>
    <t>Month</t>
  </si>
  <si>
    <t>Days</t>
  </si>
  <si>
    <t>Ambient Temp (°F)</t>
  </si>
  <si>
    <t>Monthly average COP (W/W)</t>
    <phoneticPr fontId="3" type="noConversion"/>
  </si>
  <si>
    <t>Manufacturer's data:</t>
    <phoneticPr fontId="3" type="noConversion"/>
  </si>
  <si>
    <t>Rated COP</t>
  </si>
  <si>
    <t>Ambient Temp. (F)</t>
  </si>
  <si>
    <t>Sanden CO2 HPWH</t>
  </si>
  <si>
    <t>Slope per F</t>
  </si>
  <si>
    <t>Intercept</t>
  </si>
  <si>
    <t>Outside Air Temp (F)</t>
  </si>
  <si>
    <t>COP</t>
  </si>
  <si>
    <t>Questions and limitations:</t>
    <phoneticPr fontId="3" type="noConversion"/>
  </si>
  <si>
    <t>1) Is using the average monthly ambient temperature accurate enough? Should we use a lower number to be more conservative?</t>
    <phoneticPr fontId="3" type="noConversion"/>
  </si>
  <si>
    <t>2) I think that field installation matching "factory" installation is possible, but is it realistic?</t>
    <phoneticPr fontId="3" type="noConversion"/>
  </si>
  <si>
    <r>
      <t xml:space="preserve">3) I suspect that manufacturer's COP data </t>
    </r>
    <r>
      <rPr>
        <u/>
        <sz val="10"/>
        <rFont val="Verdana"/>
        <family val="2"/>
      </rPr>
      <t>does not</t>
    </r>
    <r>
      <rPr>
        <sz val="10"/>
        <rFont val="Verdana"/>
        <family val="2"/>
      </rPr>
      <t xml:space="preserve"> include energy spent during defrost cycles? Does it? </t>
    </r>
  </si>
  <si>
    <t>4) Not considered at this point - outdoor dewpoint and its affect on frost buildup and time spent in defrost mode</t>
  </si>
  <si>
    <t>Sanden GS3-45HPA
(DHW Only)</t>
  </si>
  <si>
    <t>Sanden CO2 HPWH (&lt;68F)</t>
  </si>
  <si>
    <t>Sanden CO2 HPWH (&gt;/=68F)</t>
  </si>
  <si>
    <t>Sanden GS3-45HPA
(Combined Space Heating &amp; DHW)</t>
  </si>
  <si>
    <t>sf</t>
  </si>
  <si>
    <t>Total Heat Demand of DHW System</t>
  </si>
  <si>
    <t>kBtu/yr</t>
  </si>
  <si>
    <t>Heating Demand
(monthly kBtu/sf)</t>
  </si>
  <si>
    <t>DHW Energy Use
(Site Energy Monthly Report)</t>
  </si>
  <si>
    <t>DHW Demand Multiplier</t>
  </si>
  <si>
    <t>DHW Demand (monthly kBtu/sf)</t>
  </si>
  <si>
    <t>Monthly Weighted COP</t>
  </si>
  <si>
    <t>Sanden CO2 HPWH (&gt;=68F)</t>
  </si>
  <si>
    <t>Combined Space Heating &amp; Domestic Hot Water (DHW)</t>
  </si>
  <si>
    <t>Total Losses</t>
  </si>
  <si>
    <t>Input Options:</t>
  </si>
  <si>
    <t>Average Annual COP:</t>
  </si>
  <si>
    <t>Total System Performance Ratio of Heat Generator:</t>
  </si>
  <si>
    <t>Water Storage Temperature [F]:</t>
  </si>
  <si>
    <t>SAN-43SSAQA</t>
  </si>
  <si>
    <t>SAN-83SSAQA</t>
  </si>
  <si>
    <t>Tank Diameter</t>
  </si>
  <si>
    <t>Tank Height</t>
  </si>
  <si>
    <t>Outdoor Unit (Heat Pump) Model No.</t>
  </si>
  <si>
    <t>Tank Model No.</t>
  </si>
  <si>
    <t>Tank Capacity (gallons)</t>
  </si>
  <si>
    <t>Storage Capacity [gal]:</t>
  </si>
  <si>
    <t>Within Thermal Envelope:</t>
  </si>
  <si>
    <t>Tank R-Value</t>
  </si>
  <si>
    <t>Select</t>
  </si>
  <si>
    <r>
      <rPr>
        <b/>
        <sz val="12"/>
        <rFont val="Open Sans"/>
        <family val="2"/>
      </rPr>
      <t>Step 1:</t>
    </r>
    <r>
      <rPr>
        <i/>
        <sz val="12"/>
        <rFont val="Open Sans"/>
        <family val="2"/>
      </rPr>
      <t xml:space="preserve"> Select </t>
    </r>
    <r>
      <rPr>
        <b/>
        <sz val="12"/>
        <rFont val="Open Sans"/>
        <family val="2"/>
      </rPr>
      <t>climate data</t>
    </r>
    <r>
      <rPr>
        <i/>
        <sz val="12"/>
        <rFont val="Open Sans"/>
        <family val="2"/>
      </rPr>
      <t xml:space="preserve"> from the dropdown options to the left.</t>
    </r>
  </si>
  <si>
    <r>
      <rPr>
        <sz val="12"/>
        <rFont val="Open Sans"/>
        <family val="2"/>
      </rPr>
      <t xml:space="preserve">Constants &amp; </t>
    </r>
    <r>
      <rPr>
        <i/>
        <sz val="12"/>
        <rFont val="Open Sans"/>
        <family val="2"/>
      </rPr>
      <t>Instructions</t>
    </r>
  </si>
  <si>
    <t>Output for WUFI or METr</t>
  </si>
  <si>
    <t>Type of Phius Climate Data:</t>
  </si>
  <si>
    <t>Passive House Planning</t>
  </si>
  <si>
    <t>OFFICIAL CLIMATE DATA SET</t>
  </si>
  <si>
    <t>METRIC:</t>
  </si>
  <si>
    <t>Heating Load</t>
  </si>
  <si>
    <t>Cooling Load</t>
  </si>
  <si>
    <t>Weather 1</t>
  </si>
  <si>
    <t>Weather 2</t>
  </si>
  <si>
    <t>Radiation</t>
  </si>
  <si>
    <t>Latitude:</t>
  </si>
  <si>
    <t>Longitude ° East:</t>
  </si>
  <si>
    <t>Altitude (m):</t>
  </si>
  <si>
    <t>Daily temperature variation summer (K)</t>
  </si>
  <si>
    <t>Radiation Data:</t>
  </si>
  <si>
    <t>kWh/(m²*month)</t>
  </si>
  <si>
    <t>Radiation: W/m²</t>
  </si>
  <si>
    <t>W/m²</t>
  </si>
  <si>
    <t>Ambient Temp (°C)</t>
  </si>
  <si>
    <t>North</t>
  </si>
  <si>
    <t>East</t>
  </si>
  <si>
    <t>South</t>
  </si>
  <si>
    <t>West</t>
  </si>
  <si>
    <t>Global</t>
  </si>
  <si>
    <t>Dewpoint</t>
  </si>
  <si>
    <t>Sky temperature</t>
  </si>
  <si>
    <t>US CUSTOMARY:</t>
  </si>
  <si>
    <t>Altitude (ft):</t>
  </si>
  <si>
    <t>Daily temperature variation summer (F)</t>
  </si>
  <si>
    <t>kBTU/(ft².month)</t>
  </si>
  <si>
    <t>Radiation: BTU/hr.ft²</t>
  </si>
  <si>
    <t>BTU/hr.ft²</t>
  </si>
  <si>
    <t/>
  </si>
  <si>
    <t>Phius - ECO2 SANCO2: HPWH COP Estimator</t>
  </si>
  <si>
    <t>Sanden GS5-45HPA
(DHW Only)</t>
  </si>
  <si>
    <t>Sanden GS4-45HPA
(Combined Space Heating &amp; DHW)</t>
  </si>
  <si>
    <t>Sanden GS4-45HPA
(DHW Only)</t>
  </si>
  <si>
    <t>Gen. 5 (GS5-45PHC)</t>
  </si>
  <si>
    <r>
      <rPr>
        <b/>
        <sz val="12"/>
        <rFont val="Open Sans"/>
        <family val="2"/>
      </rPr>
      <t>Step 2:</t>
    </r>
    <r>
      <rPr>
        <i/>
        <sz val="12"/>
        <rFont val="Open Sans"/>
        <family val="2"/>
      </rPr>
      <t xml:space="preserve"> Select the </t>
    </r>
    <r>
      <rPr>
        <b/>
        <sz val="12"/>
        <rFont val="Open Sans"/>
        <family val="2"/>
      </rPr>
      <t>heat pump model</t>
    </r>
    <r>
      <rPr>
        <i/>
        <sz val="12"/>
        <rFont val="Open Sans"/>
        <family val="2"/>
      </rPr>
      <t xml:space="preserve"> used from the dropdown options to the left.</t>
    </r>
  </si>
  <si>
    <t>121 S EAGLVILLE RD_STORRS_CT</t>
  </si>
  <si>
    <t>ECO-200GLBK</t>
  </si>
  <si>
    <t>Tanks</t>
  </si>
  <si>
    <t>Swing Tanks</t>
  </si>
  <si>
    <t>ECO-HZ505GLNST</t>
  </si>
  <si>
    <t>ECO-HZ455GLNST</t>
  </si>
  <si>
    <t>ECO-HZ360GLNST</t>
  </si>
  <si>
    <t>ECO-HZ285GLNST</t>
  </si>
  <si>
    <t>ECO-HZ210JKNST</t>
  </si>
  <si>
    <t>ECO-83SSAQB</t>
  </si>
  <si>
    <t>ECO-505GLNST</t>
  </si>
  <si>
    <t>ECO-455GLNST</t>
  </si>
  <si>
    <t>ECO-43SSAQB</t>
  </si>
  <si>
    <t>ECO-360GLNST</t>
  </si>
  <si>
    <t>ECO-285GLNST</t>
  </si>
  <si>
    <t>SAN-119GLBB</t>
  </si>
  <si>
    <t>ECO-119GLASME</t>
  </si>
  <si>
    <t>ECO-119SW13</t>
  </si>
  <si>
    <t>ECO-80SW13</t>
  </si>
  <si>
    <t>ECO-200SW18/30</t>
  </si>
  <si>
    <t>Name:</t>
  </si>
  <si>
    <r>
      <rPr>
        <b/>
        <sz val="12"/>
        <rFont val="Open Sans"/>
        <family val="2"/>
      </rPr>
      <t>Step 5:</t>
    </r>
    <r>
      <rPr>
        <i/>
        <sz val="12"/>
        <rFont val="Open Sans"/>
        <family val="2"/>
      </rPr>
      <t xml:space="preserve"> Select what the device will be used for from the dropdown options to the left.
 If the device is </t>
    </r>
    <r>
      <rPr>
        <b/>
        <sz val="12"/>
        <rFont val="Open Sans"/>
        <family val="2"/>
      </rPr>
      <t>only used for DHW</t>
    </r>
    <r>
      <rPr>
        <i/>
        <sz val="12"/>
        <rFont val="Open Sans"/>
        <family val="2"/>
      </rPr>
      <t xml:space="preserve">, no additional inputs are required - </t>
    </r>
    <r>
      <rPr>
        <b/>
        <sz val="12"/>
        <rFont val="Open Sans"/>
        <family val="2"/>
      </rPr>
      <t>skip to Step 7</t>
    </r>
    <r>
      <rPr>
        <i/>
        <sz val="12"/>
        <rFont val="Open Sans"/>
        <family val="2"/>
      </rPr>
      <t xml:space="preserve">.
</t>
    </r>
  </si>
  <si>
    <r>
      <rPr>
        <b/>
        <sz val="12"/>
        <rFont val="Open Sans"/>
        <family val="2"/>
      </rPr>
      <t>Step 7:</t>
    </r>
    <r>
      <rPr>
        <i/>
        <sz val="12"/>
        <rFont val="Open Sans"/>
        <family val="2"/>
      </rPr>
      <t xml:space="preserve"> Under </t>
    </r>
    <r>
      <rPr>
        <b/>
        <sz val="12"/>
        <rFont val="Open Sans"/>
        <family val="2"/>
      </rPr>
      <t>Systems</t>
    </r>
    <r>
      <rPr>
        <i/>
        <sz val="12"/>
        <rFont val="Open Sans"/>
        <family val="2"/>
      </rPr>
      <t xml:space="preserve">, input a </t>
    </r>
    <r>
      <rPr>
        <b/>
        <sz val="12"/>
        <rFont val="Open Sans"/>
        <family val="2"/>
      </rPr>
      <t>Heat Pump</t>
    </r>
    <r>
      <rPr>
        <i/>
        <sz val="12"/>
        <rFont val="Open Sans"/>
        <family val="2"/>
      </rPr>
      <t xml:space="preserve"> device and check the box for </t>
    </r>
    <r>
      <rPr>
        <b/>
        <sz val="12"/>
        <rFont val="Open Sans"/>
        <family val="2"/>
      </rPr>
      <t>DHW</t>
    </r>
    <r>
      <rPr>
        <i/>
        <sz val="12"/>
        <rFont val="Open Sans"/>
        <family val="2"/>
      </rPr>
      <t xml:space="preserve">. Within that Heat Pump device, set the </t>
    </r>
    <r>
      <rPr>
        <b/>
        <sz val="12"/>
        <rFont val="Open Sans"/>
        <family val="2"/>
      </rPr>
      <t>Type</t>
    </r>
    <r>
      <rPr>
        <i/>
        <sz val="12"/>
        <rFont val="Open Sans"/>
        <family val="2"/>
      </rPr>
      <t xml:space="preserve"> to </t>
    </r>
    <r>
      <rPr>
        <b/>
        <sz val="12"/>
        <rFont val="Open Sans"/>
        <family val="2"/>
      </rPr>
      <t>Heat Pump</t>
    </r>
    <r>
      <rPr>
        <i/>
        <sz val="12"/>
        <rFont val="Open Sans"/>
        <family val="2"/>
      </rPr>
      <t>. Input the values calculated to the left into WUFI Passive.</t>
    </r>
  </si>
  <si>
    <t>Swing Tank Model No.</t>
  </si>
  <si>
    <t>Water Storage Inputs: WUFI Passive / METr</t>
  </si>
  <si>
    <t>Heat Pump Inputs: WUFI Passive / METr</t>
  </si>
  <si>
    <t>Average Heat Released from storage: [Btu/hr]</t>
  </si>
  <si>
    <r>
      <rPr>
        <b/>
        <sz val="12"/>
        <rFont val="Open Sans"/>
        <family val="2"/>
      </rPr>
      <t>Step 8:</t>
    </r>
    <r>
      <rPr>
        <i/>
        <sz val="12"/>
        <rFont val="Open Sans"/>
        <family val="2"/>
      </rPr>
      <t xml:space="preserve"> Under </t>
    </r>
    <r>
      <rPr>
        <b/>
        <sz val="12"/>
        <rFont val="Open Sans"/>
        <family val="2"/>
      </rPr>
      <t>Systems</t>
    </r>
    <r>
      <rPr>
        <i/>
        <sz val="12"/>
        <rFont val="Open Sans"/>
        <family val="2"/>
      </rPr>
      <t xml:space="preserve">, input a </t>
    </r>
    <r>
      <rPr>
        <b/>
        <sz val="12"/>
        <rFont val="Open Sans"/>
        <family val="2"/>
      </rPr>
      <t>Water Storage</t>
    </r>
    <r>
      <rPr>
        <i/>
        <sz val="12"/>
        <rFont val="Open Sans"/>
        <family val="2"/>
      </rPr>
      <t xml:space="preserve"> device for </t>
    </r>
    <r>
      <rPr>
        <b/>
        <sz val="12"/>
        <rFont val="Open Sans"/>
        <family val="2"/>
      </rPr>
      <t>both</t>
    </r>
    <r>
      <rPr>
        <i/>
        <sz val="12"/>
        <rFont val="Open Sans"/>
        <family val="2"/>
      </rPr>
      <t xml:space="preserve"> the water storage tank and swing tank (if applicable) and check the box for </t>
    </r>
    <r>
      <rPr>
        <b/>
        <sz val="12"/>
        <rFont val="Open Sans"/>
        <family val="2"/>
      </rPr>
      <t>DHW</t>
    </r>
    <r>
      <rPr>
        <i/>
        <sz val="12"/>
        <rFont val="Open Sans"/>
        <family val="2"/>
      </rPr>
      <t>. Within that Water Storage device, set the</t>
    </r>
    <r>
      <rPr>
        <sz val="12"/>
        <rFont val="Open Sans"/>
        <family val="2"/>
      </rPr>
      <t xml:space="preserve"> </t>
    </r>
    <r>
      <rPr>
        <b/>
        <sz val="12"/>
        <rFont val="Open Sans"/>
        <family val="2"/>
      </rPr>
      <t>Input options</t>
    </r>
    <r>
      <rPr>
        <i/>
        <sz val="12"/>
        <rFont val="Open Sans"/>
        <family val="2"/>
      </rPr>
      <t xml:space="preserve"> to </t>
    </r>
    <r>
      <rPr>
        <b/>
        <sz val="12"/>
        <rFont val="Open Sans"/>
        <family val="2"/>
      </rPr>
      <t>Total losses</t>
    </r>
    <r>
      <rPr>
        <i/>
        <sz val="12"/>
        <rFont val="Open Sans"/>
        <family val="2"/>
      </rPr>
      <t>. Input the values calculated to the left into WUFI Passive.</t>
    </r>
  </si>
  <si>
    <t>v25.3.0 - 2025.02</t>
  </si>
  <si>
    <t>Step 6:</t>
  </si>
  <si>
    <r>
      <rPr>
        <b/>
        <sz val="12"/>
        <rFont val="Open Sans"/>
        <family val="2"/>
      </rPr>
      <t>Step 3:</t>
    </r>
    <r>
      <rPr>
        <i/>
        <sz val="12"/>
        <rFont val="Open Sans"/>
        <family val="2"/>
      </rPr>
      <t xml:space="preserve"> Select the </t>
    </r>
    <r>
      <rPr>
        <b/>
        <sz val="12"/>
        <rFont val="Open Sans"/>
        <family val="2"/>
      </rPr>
      <t>storage tank model</t>
    </r>
    <r>
      <rPr>
        <i/>
        <sz val="12"/>
        <rFont val="Open Sans"/>
        <family val="2"/>
      </rPr>
      <t xml:space="preserve"> and </t>
    </r>
    <r>
      <rPr>
        <b/>
        <sz val="12"/>
        <rFont val="Open Sans"/>
        <family val="2"/>
      </rPr>
      <t xml:space="preserve">water storage temperature </t>
    </r>
    <r>
      <rPr>
        <i/>
        <sz val="12"/>
        <rFont val="Open Sans"/>
        <family val="2"/>
      </rPr>
      <t>used from the dropdown options to the left.</t>
    </r>
  </si>
  <si>
    <r>
      <rPr>
        <b/>
        <sz val="12"/>
        <rFont val="Open Sans"/>
        <family val="2"/>
      </rPr>
      <t>Step 4:</t>
    </r>
    <r>
      <rPr>
        <i/>
        <sz val="12"/>
        <rFont val="Open Sans"/>
        <family val="2"/>
      </rPr>
      <t xml:space="preserve"> Select a </t>
    </r>
    <r>
      <rPr>
        <b/>
        <sz val="12"/>
        <rFont val="Open Sans"/>
        <family val="2"/>
      </rPr>
      <t>swing tank model</t>
    </r>
    <r>
      <rPr>
        <sz val="12"/>
        <rFont val="Open Sans"/>
        <family val="2"/>
      </rPr>
      <t xml:space="preserve"> </t>
    </r>
    <r>
      <rPr>
        <b/>
        <u/>
        <sz val="12"/>
        <rFont val="Open Sans"/>
        <family val="2"/>
      </rPr>
      <t>if applicable</t>
    </r>
    <r>
      <rPr>
        <i/>
        <sz val="12"/>
        <rFont val="Open Sans"/>
        <family val="2"/>
      </rPr>
      <t xml:space="preserve"> from the dropdown options to the left.</t>
    </r>
  </si>
  <si>
    <r>
      <rPr>
        <sz val="12"/>
        <rFont val="Open Sans"/>
        <family val="2"/>
      </rPr>
      <t xml:space="preserve">A. </t>
    </r>
    <r>
      <rPr>
        <i/>
        <sz val="12"/>
        <rFont val="Open Sans"/>
        <family val="2"/>
      </rPr>
      <t xml:space="preserve">Input project interior Conditioned Floor Area </t>
    </r>
    <r>
      <rPr>
        <b/>
        <sz val="12"/>
        <rFont val="Open Sans"/>
        <family val="2"/>
      </rPr>
      <t>(iCFA)</t>
    </r>
    <r>
      <rPr>
        <i/>
        <sz val="12"/>
        <rFont val="Open Sans"/>
        <family val="2"/>
      </rPr>
      <t xml:space="preserve"> to the left.</t>
    </r>
    <r>
      <rPr>
        <sz val="12"/>
        <rFont val="Open Sans"/>
        <family val="2"/>
      </rPr>
      <t xml:space="preserve">
B. </t>
    </r>
    <r>
      <rPr>
        <i/>
        <sz val="12"/>
        <rFont val="Open Sans"/>
        <family val="2"/>
      </rPr>
      <t xml:space="preserve">From the </t>
    </r>
    <r>
      <rPr>
        <b/>
        <sz val="12"/>
        <rFont val="Open Sans"/>
        <family val="2"/>
      </rPr>
      <t>Report Data &amp; Results</t>
    </r>
    <r>
      <rPr>
        <i/>
        <sz val="12"/>
        <rFont val="Open Sans"/>
        <family val="2"/>
      </rPr>
      <t xml:space="preserve"> tab within WUFI. Set the </t>
    </r>
    <r>
      <rPr>
        <b/>
        <sz val="12"/>
        <rFont val="Open Sans"/>
        <family val="2"/>
      </rPr>
      <t>Scope</t>
    </r>
    <r>
      <rPr>
        <i/>
        <sz val="12"/>
        <rFont val="Open Sans"/>
        <family val="2"/>
      </rPr>
      <t xml:space="preserve"> to </t>
    </r>
    <r>
      <rPr>
        <b/>
        <sz val="12"/>
        <rFont val="Open Sans"/>
        <family val="2"/>
      </rPr>
      <t>Passive House Verification</t>
    </r>
    <r>
      <rPr>
        <i/>
        <sz val="12"/>
        <rFont val="Open Sans"/>
        <family val="2"/>
      </rPr>
      <t xml:space="preserve"> report.
</t>
    </r>
    <r>
      <rPr>
        <sz val="12"/>
        <rFont val="Open Sans"/>
        <family val="2"/>
      </rPr>
      <t>C.</t>
    </r>
    <r>
      <rPr>
        <i/>
        <sz val="12"/>
        <rFont val="Open Sans"/>
        <family val="2"/>
      </rPr>
      <t xml:space="preserve"> </t>
    </r>
    <r>
      <rPr>
        <b/>
        <u/>
        <sz val="12"/>
        <rFont val="Open Sans"/>
        <family val="2"/>
      </rPr>
      <t>Heating Demand:</t>
    </r>
    <r>
      <rPr>
        <i/>
        <sz val="12"/>
        <rFont val="Open Sans"/>
        <family val="2"/>
      </rPr>
      <t xml:space="preserve"> Scroll down within the report to </t>
    </r>
    <r>
      <rPr>
        <b/>
        <sz val="12"/>
        <rFont val="Open Sans"/>
        <family val="2"/>
      </rPr>
      <t>SPECIFIC HEAT/COOLING DEMAND MONTHLY</t>
    </r>
    <r>
      <rPr>
        <i/>
        <sz val="12"/>
        <rFont val="Open Sans"/>
        <family val="2"/>
      </rPr>
      <t xml:space="preserve"> and record the results in </t>
    </r>
    <r>
      <rPr>
        <b/>
        <sz val="12"/>
        <rFont val="Open Sans"/>
        <family val="2"/>
      </rPr>
      <t>row 38</t>
    </r>
    <r>
      <rPr>
        <i/>
        <sz val="12"/>
        <rFont val="Open Sans"/>
        <family val="2"/>
      </rPr>
      <t xml:space="preserve"> below.
</t>
    </r>
    <r>
      <rPr>
        <sz val="12"/>
        <rFont val="Open Sans"/>
        <family val="2"/>
      </rPr>
      <t>D.</t>
    </r>
    <r>
      <rPr>
        <i/>
        <sz val="12"/>
        <rFont val="Open Sans"/>
        <family val="2"/>
      </rPr>
      <t xml:space="preserve"> </t>
    </r>
    <r>
      <rPr>
        <b/>
        <u/>
        <sz val="12"/>
        <rFont val="Open Sans"/>
        <family val="2"/>
      </rPr>
      <t>Total Heat Demand of DHW System:</t>
    </r>
    <r>
      <rPr>
        <i/>
        <sz val="12"/>
        <rFont val="Open Sans"/>
        <family val="2"/>
      </rPr>
      <t xml:space="preserve"> Scroll down within the report to the very bottom </t>
    </r>
    <r>
      <rPr>
        <b/>
        <sz val="12"/>
        <rFont val="Open Sans"/>
        <family val="2"/>
      </rPr>
      <t>DHW AND DISTRIBUTION</t>
    </r>
    <r>
      <rPr>
        <i/>
        <sz val="12"/>
        <rFont val="Open Sans"/>
        <family val="2"/>
      </rPr>
      <t xml:space="preserve"> and record the results in </t>
    </r>
    <r>
      <rPr>
        <b/>
        <sz val="12"/>
        <rFont val="Open Sans"/>
        <family val="2"/>
      </rPr>
      <t>row 40</t>
    </r>
    <r>
      <rPr>
        <i/>
        <sz val="12"/>
        <rFont val="Open Sans"/>
        <family val="2"/>
      </rPr>
      <t xml:space="preserve"> below.
</t>
    </r>
    <r>
      <rPr>
        <sz val="12"/>
        <rFont val="Open Sans"/>
        <family val="2"/>
      </rPr>
      <t>E.</t>
    </r>
    <r>
      <rPr>
        <i/>
        <sz val="12"/>
        <rFont val="Open Sans"/>
        <family val="2"/>
      </rPr>
      <t xml:space="preserve"> From the </t>
    </r>
    <r>
      <rPr>
        <b/>
        <sz val="12"/>
        <rFont val="Open Sans"/>
        <family val="2"/>
      </rPr>
      <t>Report Data &amp; Results</t>
    </r>
    <r>
      <rPr>
        <i/>
        <sz val="12"/>
        <rFont val="Open Sans"/>
        <family val="2"/>
      </rPr>
      <t xml:space="preserve"> tab within WUFI. Set the </t>
    </r>
    <r>
      <rPr>
        <b/>
        <sz val="12"/>
        <rFont val="Open Sans"/>
        <family val="2"/>
      </rPr>
      <t>Scope</t>
    </r>
    <r>
      <rPr>
        <i/>
        <sz val="12"/>
        <rFont val="Open Sans"/>
        <family val="2"/>
      </rPr>
      <t xml:space="preserve"> to </t>
    </r>
    <r>
      <rPr>
        <b/>
        <sz val="12"/>
        <rFont val="Open Sans"/>
        <family val="2"/>
      </rPr>
      <t>Passive House Site Energy Monthly</t>
    </r>
    <r>
      <rPr>
        <i/>
        <sz val="12"/>
        <rFont val="Open Sans"/>
        <family val="2"/>
      </rPr>
      <t xml:space="preserve"> report.
</t>
    </r>
    <r>
      <rPr>
        <sz val="12"/>
        <rFont val="Open Sans"/>
        <family val="2"/>
      </rPr>
      <t>F.</t>
    </r>
    <r>
      <rPr>
        <i/>
        <sz val="12"/>
        <rFont val="Open Sans"/>
        <family val="2"/>
      </rPr>
      <t xml:space="preserve"> </t>
    </r>
    <r>
      <rPr>
        <b/>
        <u/>
        <sz val="12"/>
        <rFont val="Open Sans"/>
        <family val="2"/>
      </rPr>
      <t>DHW Energy Use:</t>
    </r>
    <r>
      <rPr>
        <i/>
        <sz val="12"/>
        <rFont val="Open Sans"/>
        <family val="2"/>
      </rPr>
      <t xml:space="preserve"> Record the Hot Water entries in </t>
    </r>
    <r>
      <rPr>
        <b/>
        <sz val="12"/>
        <rFont val="Open Sans"/>
        <family val="2"/>
      </rPr>
      <t>row 39</t>
    </r>
    <r>
      <rPr>
        <i/>
        <sz val="12"/>
        <rFont val="Open Sans"/>
        <family val="2"/>
      </rPr>
      <t xml:space="preserve"> below.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</si>
</sst>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0.000"/>
    <numFmt numFmtId="165" formatCode="0.0"/>
    <numFmt numFmtId="166" formatCode="_(* #,##0.0_);_(* \(#,##0.0\);_(* &quot;-&quot;??_);_(@_)"/>
  </numFmts>
  <fonts count="51" x14ac:knownFonts="1">
    <font>
      <sz val="10"/>
      <name val="Verdana"/>
    </font>
    <font>
      <b/>
      <sz val="10"/>
      <name val="Verdana"/>
      <family val="2"/>
    </font>
    <font>
      <sz val="10"/>
      <name val="Verdana"/>
      <family val="2"/>
    </font>
    <font>
      <sz val="8"/>
      <name val="Verdana"/>
      <family val="2"/>
    </font>
    <font>
      <u/>
      <sz val="10"/>
      <name val="Verdana"/>
      <family val="2"/>
    </font>
    <font>
      <u/>
      <sz val="10"/>
      <color theme="10"/>
      <name val="Verdana"/>
      <family val="2"/>
    </font>
    <font>
      <u/>
      <sz val="10"/>
      <color theme="11"/>
      <name val="Verdana"/>
      <family val="2"/>
    </font>
    <font>
      <sz val="10"/>
      <color rgb="FF000000"/>
      <name val="Arial"/>
      <family val="2"/>
    </font>
    <font>
      <b/>
      <sz val="16"/>
      <color theme="1"/>
      <name val="Arial"/>
      <family val="2"/>
    </font>
    <font>
      <sz val="12"/>
      <color theme="1"/>
      <name val="Arial"/>
      <family val="2"/>
    </font>
    <font>
      <sz val="12"/>
      <color rgb="FF000000"/>
      <name val="Cambria"/>
      <family val="1"/>
      <scheme val="major"/>
    </font>
    <font>
      <sz val="10"/>
      <name val="Arial"/>
      <family val="2"/>
    </font>
    <font>
      <b/>
      <sz val="11"/>
      <color indexed="30"/>
      <name val="Courier New"/>
      <family val="3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0"/>
      <color rgb="FF0000FF"/>
      <name val="Arial"/>
      <family val="2"/>
    </font>
    <font>
      <sz val="12"/>
      <color theme="1"/>
      <name val="Open Sans"/>
      <family val="2"/>
    </font>
    <font>
      <b/>
      <sz val="16"/>
      <color rgb="FF000000"/>
      <name val="Open Sans"/>
      <family val="2"/>
    </font>
    <font>
      <sz val="10"/>
      <name val="Open Sans"/>
      <family val="2"/>
    </font>
    <font>
      <sz val="12"/>
      <color rgb="FF000000"/>
      <name val="Open Sans"/>
      <family val="2"/>
    </font>
    <font>
      <b/>
      <sz val="16"/>
      <color theme="1"/>
      <name val="Open Sans"/>
      <family val="2"/>
    </font>
    <font>
      <sz val="12"/>
      <name val="Open Sans"/>
      <family val="2"/>
    </font>
    <font>
      <b/>
      <sz val="10"/>
      <name val="Open Sans"/>
      <family val="2"/>
    </font>
    <font>
      <b/>
      <sz val="8"/>
      <name val="Open Sans"/>
      <family val="2"/>
    </font>
    <font>
      <sz val="11"/>
      <name val="Courier New"/>
      <family val="3"/>
    </font>
    <font>
      <sz val="11"/>
      <color rgb="FF0070C0"/>
      <name val="Courier New"/>
      <family val="3"/>
    </font>
    <font>
      <sz val="11"/>
      <color indexed="30"/>
      <name val="Courier New"/>
      <family val="3"/>
    </font>
    <font>
      <sz val="11"/>
      <color rgb="FF0070C0"/>
      <name val="Open Sans"/>
      <family val="2"/>
    </font>
    <font>
      <sz val="10"/>
      <color rgb="FF0070C0"/>
      <name val="Verdana"/>
      <family val="2"/>
    </font>
    <font>
      <sz val="10"/>
      <color rgb="FF0070C0"/>
      <name val="Courier New"/>
      <family val="3"/>
    </font>
    <font>
      <sz val="10"/>
      <name val="Courier New"/>
      <family val="3"/>
    </font>
    <font>
      <b/>
      <sz val="12"/>
      <name val="Open Sans"/>
      <family val="2"/>
    </font>
    <font>
      <b/>
      <sz val="11"/>
      <color rgb="FF0070C0"/>
      <name val="Courier New"/>
      <family val="3"/>
    </font>
    <font>
      <i/>
      <sz val="12"/>
      <name val="Open Sans"/>
      <family val="2"/>
    </font>
    <font>
      <b/>
      <u/>
      <sz val="12"/>
      <name val="Open Sans"/>
      <family val="2"/>
    </font>
    <font>
      <b/>
      <sz val="16"/>
      <color rgb="FFF2F2F2"/>
      <name val="Open Sans"/>
      <family val="2"/>
    </font>
    <font>
      <b/>
      <sz val="14"/>
      <color rgb="FFF2F2F2"/>
      <name val="Open Sans"/>
      <family val="2"/>
    </font>
    <font>
      <b/>
      <sz val="12"/>
      <color rgb="FFF2F2F2"/>
      <name val="Open Sans"/>
      <family val="2"/>
    </font>
    <font>
      <sz val="11"/>
      <color theme="1"/>
      <name val="Calibri"/>
      <family val="2"/>
      <scheme val="minor"/>
    </font>
    <font>
      <b/>
      <sz val="24"/>
      <name val="Arial"/>
      <family val="2"/>
    </font>
    <font>
      <sz val="24"/>
      <name val="Arial"/>
      <family val="2"/>
    </font>
    <font>
      <b/>
      <sz val="20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b/>
      <sz val="10"/>
      <color indexed="61"/>
      <name val="Courier New"/>
      <family val="3"/>
    </font>
    <font>
      <sz val="10"/>
      <color indexed="81"/>
      <name val="Arial"/>
      <family val="2"/>
    </font>
    <font>
      <b/>
      <sz val="16"/>
      <color rgb="FFF2F2F2"/>
      <name val="Arial"/>
      <family val="2"/>
    </font>
    <font>
      <b/>
      <sz val="11"/>
      <color rgb="FFF2F2F2"/>
      <name val="Courier New"/>
      <family val="3"/>
    </font>
    <font>
      <b/>
      <sz val="10"/>
      <color rgb="FFF2F2F2"/>
      <name val="Courier New"/>
      <family val="3"/>
    </font>
    <font>
      <b/>
      <sz val="11"/>
      <color rgb="FFF2F2F2"/>
      <name val="Open Sans"/>
      <family val="2"/>
    </font>
    <font>
      <b/>
      <sz val="10"/>
      <color rgb="FFF2F2F2"/>
      <name val="Verdana"/>
      <family val="2"/>
    </font>
  </fonts>
  <fills count="15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rgb="FF8FF994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3F3F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6"/>
        <bgColor indexed="64"/>
      </patternFill>
    </fill>
  </fills>
  <borders count="6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auto="1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3">
    <xf numFmtId="0" fontId="0" fillId="0" borderId="0"/>
    <xf numFmtId="43" fontId="2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/>
    <xf numFmtId="0" fontId="7" fillId="0" borderId="0"/>
    <xf numFmtId="0" fontId="2" fillId="0" borderId="0"/>
    <xf numFmtId="0" fontId="38" fillId="0" borderId="0"/>
    <xf numFmtId="43" fontId="38" fillId="0" borderId="0" applyFont="0" applyFill="0" applyBorder="0" applyAlignment="0" applyProtection="0"/>
  </cellStyleXfs>
  <cellXfs count="305">
    <xf numFmtId="0" fontId="0" fillId="0" borderId="0" xfId="0"/>
    <xf numFmtId="0" fontId="1" fillId="0" borderId="0" xfId="0" applyFont="1" applyAlignment="1">
      <alignment wrapText="1"/>
    </xf>
    <xf numFmtId="0" fontId="2" fillId="0" borderId="0" xfId="0" applyFont="1"/>
    <xf numFmtId="0" fontId="1" fillId="0" borderId="0" xfId="0" applyFont="1"/>
    <xf numFmtId="0" fontId="0" fillId="0" borderId="0" xfId="0" applyAlignment="1">
      <alignment wrapText="1"/>
    </xf>
    <xf numFmtId="0" fontId="0" fillId="0" borderId="0" xfId="0" applyAlignment="1">
      <alignment vertical="center"/>
    </xf>
    <xf numFmtId="0" fontId="11" fillId="0" borderId="0" xfId="0" applyFont="1" applyAlignment="1">
      <alignment horizontal="center" vertical="center"/>
    </xf>
    <xf numFmtId="0" fontId="10" fillId="0" borderId="0" xfId="9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" fillId="0" borderId="7" xfId="0" applyFont="1" applyBorder="1" applyAlignment="1">
      <alignment wrapText="1"/>
    </xf>
    <xf numFmtId="0" fontId="0" fillId="0" borderId="7" xfId="0" applyBorder="1" applyAlignment="1">
      <alignment horizontal="right" wrapText="1"/>
    </xf>
    <xf numFmtId="164" fontId="0" fillId="0" borderId="0" xfId="0" applyNumberFormat="1"/>
    <xf numFmtId="0" fontId="0" fillId="0" borderId="27" xfId="0" applyBorder="1"/>
    <xf numFmtId="0" fontId="0" fillId="0" borderId="15" xfId="0" applyBorder="1" applyAlignment="1">
      <alignment horizontal="right" wrapText="1"/>
    </xf>
    <xf numFmtId="164" fontId="0" fillId="0" borderId="16" xfId="0" applyNumberFormat="1" applyBorder="1"/>
    <xf numFmtId="0" fontId="0" fillId="0" borderId="17" xfId="0" applyBorder="1"/>
    <xf numFmtId="0" fontId="2" fillId="0" borderId="30" xfId="0" applyFont="1" applyBorder="1" applyAlignment="1">
      <alignment wrapText="1"/>
    </xf>
    <xf numFmtId="0" fontId="0" fillId="0" borderId="0" xfId="0" applyAlignment="1">
      <alignment horizontal="center" vertical="center" wrapText="1"/>
    </xf>
    <xf numFmtId="0" fontId="1" fillId="0" borderId="0" xfId="10" applyFont="1" applyAlignment="1">
      <alignment wrapText="1"/>
    </xf>
    <xf numFmtId="0" fontId="2" fillId="0" borderId="0" xfId="10"/>
    <xf numFmtId="0" fontId="2" fillId="0" borderId="0" xfId="10" applyAlignment="1">
      <alignment vertical="center"/>
    </xf>
    <xf numFmtId="0" fontId="2" fillId="0" borderId="0" xfId="10" applyAlignment="1">
      <alignment wrapText="1"/>
    </xf>
    <xf numFmtId="0" fontId="2" fillId="0" borderId="0" xfId="10" applyAlignment="1">
      <alignment horizontal="center" vertical="center" wrapText="1"/>
    </xf>
    <xf numFmtId="0" fontId="11" fillId="0" borderId="0" xfId="10" applyFont="1" applyAlignment="1">
      <alignment horizontal="center" vertical="center"/>
    </xf>
    <xf numFmtId="0" fontId="1" fillId="0" borderId="24" xfId="10" applyFont="1" applyBorder="1" applyAlignment="1">
      <alignment horizontal="center" vertical="center" wrapText="1"/>
    </xf>
    <xf numFmtId="0" fontId="2" fillId="0" borderId="0" xfId="10" applyAlignment="1">
      <alignment horizontal="center" vertical="center"/>
    </xf>
    <xf numFmtId="0" fontId="1" fillId="0" borderId="7" xfId="10" applyFont="1" applyBorder="1" applyAlignment="1">
      <alignment wrapText="1"/>
    </xf>
    <xf numFmtId="0" fontId="2" fillId="0" borderId="27" xfId="10" applyBorder="1"/>
    <xf numFmtId="0" fontId="2" fillId="0" borderId="17" xfId="10" applyBorder="1"/>
    <xf numFmtId="0" fontId="1" fillId="0" borderId="0" xfId="10" applyFont="1"/>
    <xf numFmtId="0" fontId="2" fillId="0" borderId="0" xfId="0" applyFont="1" applyAlignment="1">
      <alignment vertical="center"/>
    </xf>
    <xf numFmtId="0" fontId="1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27" xfId="0" applyBorder="1" applyAlignment="1">
      <alignment vertical="center"/>
    </xf>
    <xf numFmtId="0" fontId="0" fillId="0" borderId="17" xfId="0" applyBorder="1" applyAlignment="1">
      <alignment vertical="center"/>
    </xf>
    <xf numFmtId="0" fontId="1" fillId="0" borderId="0" xfId="0" applyFont="1" applyAlignment="1">
      <alignment vertical="center"/>
    </xf>
    <xf numFmtId="0" fontId="13" fillId="4" borderId="0" xfId="0" applyFont="1" applyFill="1"/>
    <xf numFmtId="0" fontId="14" fillId="5" borderId="0" xfId="0" applyFont="1" applyFill="1"/>
    <xf numFmtId="0" fontId="15" fillId="6" borderId="32" xfId="0" applyFont="1" applyFill="1" applyBorder="1" applyAlignment="1">
      <alignment horizontal="center" vertical="center" wrapText="1"/>
    </xf>
    <xf numFmtId="0" fontId="11" fillId="0" borderId="33" xfId="0" applyFont="1" applyBorder="1" applyAlignment="1">
      <alignment horizontal="center" vertical="center" wrapText="1"/>
    </xf>
    <xf numFmtId="0" fontId="11" fillId="0" borderId="34" xfId="0" applyFont="1" applyBorder="1" applyAlignment="1">
      <alignment horizontal="center" vertical="center" wrapText="1"/>
    </xf>
    <xf numFmtId="0" fontId="18" fillId="0" borderId="0" xfId="0" applyFont="1" applyAlignment="1">
      <alignment vertical="center"/>
    </xf>
    <xf numFmtId="0" fontId="18" fillId="0" borderId="0" xfId="0" applyFont="1"/>
    <xf numFmtId="0" fontId="18" fillId="0" borderId="18" xfId="0" applyFont="1" applyBorder="1" applyAlignment="1">
      <alignment horizontal="center" vertical="center" wrapText="1"/>
    </xf>
    <xf numFmtId="1" fontId="18" fillId="0" borderId="19" xfId="0" applyNumberFormat="1" applyFont="1" applyBorder="1" applyAlignment="1">
      <alignment horizontal="center" vertical="center" wrapText="1"/>
    </xf>
    <xf numFmtId="1" fontId="18" fillId="0" borderId="11" xfId="0" applyNumberFormat="1" applyFont="1" applyBorder="1" applyAlignment="1">
      <alignment horizontal="center" vertical="center" wrapText="1"/>
    </xf>
    <xf numFmtId="0" fontId="18" fillId="0" borderId="20" xfId="0" applyFont="1" applyBorder="1" applyAlignment="1">
      <alignment horizontal="center" vertical="center" wrapText="1"/>
    </xf>
    <xf numFmtId="1" fontId="18" fillId="0" borderId="1" xfId="0" applyNumberFormat="1" applyFont="1" applyBorder="1" applyAlignment="1">
      <alignment horizontal="center" vertical="center" wrapText="1"/>
    </xf>
    <xf numFmtId="1" fontId="18" fillId="0" borderId="10" xfId="0" applyNumberFormat="1" applyFont="1" applyBorder="1" applyAlignment="1">
      <alignment horizontal="center" vertical="center" wrapText="1"/>
    </xf>
    <xf numFmtId="0" fontId="18" fillId="0" borderId="22" xfId="0" applyFont="1" applyBorder="1" applyAlignment="1" applyProtection="1">
      <alignment horizontal="center" vertical="center" wrapText="1"/>
      <protection locked="0"/>
    </xf>
    <xf numFmtId="0" fontId="22" fillId="0" borderId="24" xfId="0" applyFont="1" applyBorder="1" applyAlignment="1">
      <alignment horizontal="center" vertical="center" wrapText="1"/>
    </xf>
    <xf numFmtId="0" fontId="22" fillId="0" borderId="3" xfId="0" applyFont="1" applyBorder="1" applyAlignment="1">
      <alignment vertical="center" wrapText="1"/>
    </xf>
    <xf numFmtId="0" fontId="23" fillId="0" borderId="8" xfId="0" applyFont="1" applyBorder="1" applyAlignment="1">
      <alignment horizontal="center" vertical="center"/>
    </xf>
    <xf numFmtId="0" fontId="23" fillId="0" borderId="4" xfId="0" applyFont="1" applyBorder="1" applyAlignment="1">
      <alignment horizontal="center" vertical="center" wrapText="1"/>
    </xf>
    <xf numFmtId="0" fontId="22" fillId="0" borderId="26" xfId="0" applyFont="1" applyBorder="1" applyAlignment="1">
      <alignment horizontal="center" vertical="center" wrapText="1"/>
    </xf>
    <xf numFmtId="0" fontId="22" fillId="0" borderId="3" xfId="10" applyFont="1" applyBorder="1" applyAlignment="1">
      <alignment vertical="center" wrapText="1"/>
    </xf>
    <xf numFmtId="0" fontId="23" fillId="0" borderId="8" xfId="10" applyFont="1" applyBorder="1" applyAlignment="1">
      <alignment horizontal="center" vertical="center"/>
    </xf>
    <xf numFmtId="0" fontId="23" fillId="0" borderId="4" xfId="10" applyFont="1" applyBorder="1" applyAlignment="1">
      <alignment horizontal="center" vertical="center" wrapText="1"/>
    </xf>
    <xf numFmtId="0" fontId="18" fillId="0" borderId="30" xfId="10" applyFont="1" applyBorder="1" applyAlignment="1">
      <alignment wrapText="1"/>
    </xf>
    <xf numFmtId="0" fontId="18" fillId="0" borderId="7" xfId="10" applyFont="1" applyBorder="1" applyAlignment="1">
      <alignment horizontal="right" wrapText="1"/>
    </xf>
    <xf numFmtId="164" fontId="18" fillId="0" borderId="0" xfId="10" applyNumberFormat="1" applyFont="1"/>
    <xf numFmtId="0" fontId="18" fillId="0" borderId="21" xfId="10" applyFont="1" applyBorder="1" applyAlignment="1">
      <alignment wrapText="1"/>
    </xf>
    <xf numFmtId="0" fontId="18" fillId="0" borderId="15" xfId="10" applyFont="1" applyBorder="1" applyAlignment="1">
      <alignment horizontal="right" wrapText="1"/>
    </xf>
    <xf numFmtId="164" fontId="18" fillId="0" borderId="16" xfId="10" applyNumberFormat="1" applyFont="1" applyBorder="1"/>
    <xf numFmtId="0" fontId="22" fillId="0" borderId="24" xfId="10" applyFont="1" applyBorder="1" applyAlignment="1">
      <alignment horizontal="center" vertical="center" wrapText="1"/>
    </xf>
    <xf numFmtId="0" fontId="22" fillId="0" borderId="26" xfId="10" applyFont="1" applyBorder="1" applyAlignment="1">
      <alignment horizontal="center" vertical="center" wrapText="1"/>
    </xf>
    <xf numFmtId="0" fontId="18" fillId="0" borderId="24" xfId="0" applyFont="1" applyBorder="1" applyAlignment="1">
      <alignment horizontal="center" vertical="center" wrapText="1"/>
    </xf>
    <xf numFmtId="0" fontId="18" fillId="0" borderId="30" xfId="0" applyFont="1" applyBorder="1" applyAlignment="1">
      <alignment vertical="center" wrapText="1"/>
    </xf>
    <xf numFmtId="0" fontId="22" fillId="0" borderId="7" xfId="0" applyFont="1" applyBorder="1" applyAlignment="1">
      <alignment vertical="center" wrapText="1"/>
    </xf>
    <xf numFmtId="0" fontId="18" fillId="0" borderId="7" xfId="0" applyFont="1" applyBorder="1" applyAlignment="1">
      <alignment horizontal="right" vertical="center" wrapText="1"/>
    </xf>
    <xf numFmtId="0" fontId="18" fillId="0" borderId="21" xfId="0" applyFont="1" applyBorder="1" applyAlignment="1">
      <alignment vertical="center" wrapText="1"/>
    </xf>
    <xf numFmtId="0" fontId="18" fillId="0" borderId="15" xfId="0" applyFont="1" applyBorder="1" applyAlignment="1">
      <alignment horizontal="right" vertical="center" wrapText="1"/>
    </xf>
    <xf numFmtId="2" fontId="25" fillId="4" borderId="25" xfId="0" applyNumberFormat="1" applyFont="1" applyFill="1" applyBorder="1" applyAlignment="1" applyProtection="1">
      <alignment horizontal="center" vertical="center" wrapText="1"/>
      <protection locked="0"/>
    </xf>
    <xf numFmtId="165" fontId="26" fillId="4" borderId="23" xfId="0" applyNumberFormat="1" applyFont="1" applyFill="1" applyBorder="1" applyAlignment="1" applyProtection="1">
      <alignment horizontal="center" vertical="center" wrapText="1"/>
      <protection locked="0"/>
    </xf>
    <xf numFmtId="165" fontId="26" fillId="4" borderId="12" xfId="0" applyNumberFormat="1" applyFont="1" applyFill="1" applyBorder="1" applyAlignment="1" applyProtection="1">
      <alignment horizontal="center" vertical="center" wrapText="1"/>
      <protection locked="0"/>
    </xf>
    <xf numFmtId="2" fontId="0" fillId="0" borderId="0" xfId="0" applyNumberFormat="1" applyAlignment="1">
      <alignment vertical="center" wrapText="1"/>
    </xf>
    <xf numFmtId="0" fontId="30" fillId="0" borderId="0" xfId="0" applyFont="1" applyAlignment="1">
      <alignment vertical="center"/>
    </xf>
    <xf numFmtId="165" fontId="25" fillId="4" borderId="23" xfId="0" applyNumberFormat="1" applyFont="1" applyFill="1" applyBorder="1" applyAlignment="1" applyProtection="1">
      <alignment horizontal="center" vertical="center" wrapText="1"/>
      <protection locked="0"/>
    </xf>
    <xf numFmtId="165" fontId="25" fillId="4" borderId="12" xfId="0" applyNumberFormat="1" applyFont="1" applyFill="1" applyBorder="1" applyAlignment="1" applyProtection="1">
      <alignment horizontal="center" vertical="center" wrapText="1"/>
      <protection locked="0"/>
    </xf>
    <xf numFmtId="165" fontId="24" fillId="0" borderId="25" xfId="0" applyNumberFormat="1" applyFont="1" applyBorder="1" applyAlignment="1">
      <alignment horizontal="center" vertical="center"/>
    </xf>
    <xf numFmtId="165" fontId="24" fillId="0" borderId="26" xfId="0" applyNumberFormat="1" applyFont="1" applyBorder="1" applyAlignment="1">
      <alignment horizontal="center" vertical="center"/>
    </xf>
    <xf numFmtId="0" fontId="24" fillId="0" borderId="31" xfId="0" applyFont="1" applyBorder="1" applyAlignment="1">
      <alignment horizontal="center" vertical="center"/>
    </xf>
    <xf numFmtId="0" fontId="24" fillId="0" borderId="29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30" fillId="0" borderId="28" xfId="0" applyFont="1" applyBorder="1"/>
    <xf numFmtId="0" fontId="30" fillId="0" borderId="29" xfId="0" applyFont="1" applyBorder="1"/>
    <xf numFmtId="0" fontId="30" fillId="0" borderId="20" xfId="0" applyFont="1" applyBorder="1"/>
    <xf numFmtId="0" fontId="30" fillId="0" borderId="10" xfId="0" applyFont="1" applyBorder="1"/>
    <xf numFmtId="0" fontId="30" fillId="0" borderId="22" xfId="0" applyFont="1" applyBorder="1"/>
    <xf numFmtId="0" fontId="30" fillId="0" borderId="12" xfId="0" applyFont="1" applyBorder="1"/>
    <xf numFmtId="165" fontId="24" fillId="0" borderId="25" xfId="10" applyNumberFormat="1" applyFont="1" applyBorder="1" applyAlignment="1">
      <alignment horizontal="center" vertical="center"/>
    </xf>
    <xf numFmtId="165" fontId="24" fillId="0" borderId="26" xfId="10" applyNumberFormat="1" applyFont="1" applyBorder="1" applyAlignment="1">
      <alignment horizontal="center" vertical="center"/>
    </xf>
    <xf numFmtId="0" fontId="24" fillId="0" borderId="31" xfId="10" applyFont="1" applyBorder="1" applyAlignment="1">
      <alignment horizontal="center" vertical="center"/>
    </xf>
    <xf numFmtId="0" fontId="24" fillId="0" borderId="29" xfId="10" applyFont="1" applyBorder="1" applyAlignment="1">
      <alignment horizontal="center" vertical="center"/>
    </xf>
    <xf numFmtId="0" fontId="24" fillId="0" borderId="1" xfId="10" applyFont="1" applyBorder="1" applyAlignment="1">
      <alignment horizontal="center" vertical="center"/>
    </xf>
    <xf numFmtId="0" fontId="24" fillId="0" borderId="10" xfId="10" applyFont="1" applyBorder="1" applyAlignment="1">
      <alignment horizontal="center" vertical="center"/>
    </xf>
    <xf numFmtId="0" fontId="30" fillId="0" borderId="28" xfId="10" applyFont="1" applyBorder="1"/>
    <xf numFmtId="0" fontId="30" fillId="0" borderId="29" xfId="10" applyFont="1" applyBorder="1"/>
    <xf numFmtId="0" fontId="30" fillId="0" borderId="20" xfId="10" applyFont="1" applyBorder="1"/>
    <xf numFmtId="0" fontId="30" fillId="0" borderId="10" xfId="10" applyFont="1" applyBorder="1"/>
    <xf numFmtId="0" fontId="30" fillId="0" borderId="22" xfId="10" applyFont="1" applyBorder="1"/>
    <xf numFmtId="0" fontId="30" fillId="0" borderId="12" xfId="10" applyFont="1" applyBorder="1"/>
    <xf numFmtId="2" fontId="24" fillId="0" borderId="25" xfId="0" applyNumberFormat="1" applyFont="1" applyBorder="1" applyAlignment="1">
      <alignment horizontal="center" vertical="center"/>
    </xf>
    <xf numFmtId="2" fontId="24" fillId="0" borderId="26" xfId="0" applyNumberFormat="1" applyFont="1" applyBorder="1" applyAlignment="1">
      <alignment horizontal="center" vertical="center"/>
    </xf>
    <xf numFmtId="0" fontId="30" fillId="0" borderId="28" xfId="0" applyFont="1" applyBorder="1" applyAlignment="1">
      <alignment vertical="center"/>
    </xf>
    <xf numFmtId="0" fontId="30" fillId="0" borderId="29" xfId="0" applyFont="1" applyBorder="1" applyAlignment="1">
      <alignment vertical="center"/>
    </xf>
    <xf numFmtId="0" fontId="30" fillId="0" borderId="20" xfId="0" applyFont="1" applyBorder="1" applyAlignment="1">
      <alignment vertical="center"/>
    </xf>
    <xf numFmtId="0" fontId="30" fillId="0" borderId="10" xfId="0" applyFont="1" applyBorder="1" applyAlignment="1">
      <alignment vertical="center"/>
    </xf>
    <xf numFmtId="0" fontId="30" fillId="0" borderId="22" xfId="0" applyFont="1" applyBorder="1" applyAlignment="1">
      <alignment vertical="center"/>
    </xf>
    <xf numFmtId="0" fontId="30" fillId="0" borderId="12" xfId="0" applyFont="1" applyBorder="1" applyAlignment="1">
      <alignment vertical="center"/>
    </xf>
    <xf numFmtId="2" fontId="21" fillId="10" borderId="1" xfId="0" applyNumberFormat="1" applyFont="1" applyFill="1" applyBorder="1" applyAlignment="1" applyProtection="1">
      <alignment horizontal="center" vertical="center"/>
      <protection locked="0"/>
    </xf>
    <xf numFmtId="165" fontId="21" fillId="10" borderId="1" xfId="0" applyNumberFormat="1" applyFont="1" applyFill="1" applyBorder="1" applyAlignment="1" applyProtection="1">
      <alignment horizontal="center" vertical="center"/>
      <protection locked="0"/>
    </xf>
    <xf numFmtId="0" fontId="31" fillId="0" borderId="0" xfId="0" applyFont="1" applyAlignment="1" applyProtection="1">
      <alignment horizontal="center" vertical="center"/>
      <protection locked="0"/>
    </xf>
    <xf numFmtId="0" fontId="21" fillId="0" borderId="0" xfId="0" applyFont="1" applyAlignment="1" applyProtection="1">
      <alignment horizontal="center" vertical="center"/>
      <protection locked="0"/>
    </xf>
    <xf numFmtId="0" fontId="21" fillId="0" borderId="0" xfId="0" applyFont="1" applyProtection="1">
      <protection locked="0"/>
    </xf>
    <xf numFmtId="0" fontId="21" fillId="0" borderId="0" xfId="0" applyFont="1" applyAlignment="1" applyProtection="1">
      <alignment wrapText="1"/>
      <protection locked="0"/>
    </xf>
    <xf numFmtId="0" fontId="21" fillId="0" borderId="0" xfId="0" applyFont="1" applyAlignment="1" applyProtection="1">
      <alignment vertical="center"/>
      <protection locked="0"/>
    </xf>
    <xf numFmtId="0" fontId="21" fillId="0" borderId="0" xfId="0" applyFont="1" applyAlignment="1" applyProtection="1">
      <alignment horizontal="center" vertical="center" wrapText="1"/>
      <protection locked="0"/>
    </xf>
    <xf numFmtId="0" fontId="16" fillId="0" borderId="0" xfId="0" applyFont="1" applyProtection="1">
      <protection locked="0"/>
    </xf>
    <xf numFmtId="0" fontId="16" fillId="0" borderId="0" xfId="0" applyFont="1" applyAlignment="1" applyProtection="1">
      <alignment vertical="center" wrapText="1"/>
      <protection locked="0"/>
    </xf>
    <xf numFmtId="0" fontId="21" fillId="0" borderId="0" xfId="0" applyFont="1"/>
    <xf numFmtId="0" fontId="21" fillId="0" borderId="0" xfId="0" applyFont="1" applyAlignment="1">
      <alignment vertical="center"/>
    </xf>
    <xf numFmtId="2" fontId="21" fillId="0" borderId="0" xfId="0" applyNumberFormat="1" applyFont="1"/>
    <xf numFmtId="0" fontId="16" fillId="11" borderId="1" xfId="0" applyFont="1" applyFill="1" applyBorder="1" applyAlignment="1">
      <alignment horizontal="center" vertical="center"/>
    </xf>
    <xf numFmtId="0" fontId="16" fillId="11" borderId="1" xfId="0" applyFont="1" applyFill="1" applyBorder="1" applyAlignment="1">
      <alignment horizontal="right" vertical="center" wrapText="1"/>
    </xf>
    <xf numFmtId="1" fontId="21" fillId="11" borderId="1" xfId="0" applyNumberFormat="1" applyFont="1" applyFill="1" applyBorder="1" applyAlignment="1">
      <alignment horizontal="center" vertical="center"/>
    </xf>
    <xf numFmtId="0" fontId="36" fillId="7" borderId="0" xfId="0" applyFont="1" applyFill="1" applyAlignment="1">
      <alignment horizontal="center" vertical="center"/>
    </xf>
    <xf numFmtId="0" fontId="37" fillId="9" borderId="1" xfId="0" applyFont="1" applyFill="1" applyBorder="1" applyAlignment="1" applyProtection="1">
      <alignment horizontal="center" vertical="center"/>
      <protection locked="0"/>
    </xf>
    <xf numFmtId="0" fontId="37" fillId="9" borderId="1" xfId="0" applyFont="1" applyFill="1" applyBorder="1" applyAlignment="1" applyProtection="1">
      <alignment horizontal="center" vertical="center" wrapText="1"/>
      <protection locked="0"/>
    </xf>
    <xf numFmtId="0" fontId="39" fillId="0" borderId="0" xfId="11" applyFont="1" applyAlignment="1">
      <alignment horizontal="centerContinuous" vertical="center"/>
    </xf>
    <xf numFmtId="0" fontId="38" fillId="0" borderId="0" xfId="11" applyAlignment="1">
      <alignment horizontal="centerContinuous" vertical="top"/>
    </xf>
    <xf numFmtId="0" fontId="40" fillId="0" borderId="0" xfId="11" applyFont="1" applyAlignment="1">
      <alignment horizontal="centerContinuous"/>
    </xf>
    <xf numFmtId="0" fontId="40" fillId="0" borderId="0" xfId="11" applyFont="1"/>
    <xf numFmtId="0" fontId="11" fillId="0" borderId="0" xfId="11" applyFont="1" applyAlignment="1">
      <alignment vertical="center"/>
    </xf>
    <xf numFmtId="0" fontId="38" fillId="0" borderId="0" xfId="11"/>
    <xf numFmtId="0" fontId="41" fillId="0" borderId="0" xfId="11" applyFont="1" applyAlignment="1">
      <alignment horizontal="centerContinuous" vertical="top"/>
    </xf>
    <xf numFmtId="0" fontId="42" fillId="0" borderId="0" xfId="11" applyFont="1" applyAlignment="1">
      <alignment horizontal="centerContinuous" vertical="top"/>
    </xf>
    <xf numFmtId="0" fontId="38" fillId="0" borderId="0" xfId="11" applyAlignment="1">
      <alignment vertical="top"/>
    </xf>
    <xf numFmtId="0" fontId="38" fillId="0" borderId="0" xfId="11" applyAlignment="1">
      <alignment horizontal="center"/>
    </xf>
    <xf numFmtId="0" fontId="38" fillId="0" borderId="0" xfId="11" applyAlignment="1">
      <alignment wrapText="1"/>
    </xf>
    <xf numFmtId="0" fontId="16" fillId="11" borderId="1" xfId="0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 wrapText="1"/>
    </xf>
    <xf numFmtId="165" fontId="26" fillId="14" borderId="23" xfId="0" applyNumberFormat="1" applyFont="1" applyFill="1" applyBorder="1" applyAlignment="1" applyProtection="1">
      <alignment horizontal="center" vertical="center" wrapText="1"/>
      <protection locked="0"/>
    </xf>
    <xf numFmtId="165" fontId="26" fillId="14" borderId="12" xfId="0" applyNumberFormat="1" applyFont="1" applyFill="1" applyBorder="1" applyAlignment="1" applyProtection="1">
      <alignment horizontal="center" vertical="center" wrapText="1"/>
      <protection locked="0"/>
    </xf>
    <xf numFmtId="2" fontId="25" fillId="14" borderId="25" xfId="0" applyNumberFormat="1" applyFont="1" applyFill="1" applyBorder="1" applyAlignment="1" applyProtection="1">
      <alignment horizontal="center" vertical="center" wrapText="1"/>
      <protection locked="0"/>
    </xf>
    <xf numFmtId="0" fontId="43" fillId="0" borderId="0" xfId="0" applyFont="1"/>
    <xf numFmtId="0" fontId="0" fillId="0" borderId="0" xfId="0" applyAlignment="1">
      <alignment horizontal="center"/>
    </xf>
    <xf numFmtId="0" fontId="11" fillId="0" borderId="18" xfId="0" applyFont="1" applyBorder="1" applyAlignment="1">
      <alignment horizontal="center" vertical="center"/>
    </xf>
    <xf numFmtId="1" fontId="0" fillId="12" borderId="19" xfId="0" applyNumberFormat="1" applyFill="1" applyBorder="1" applyAlignment="1">
      <alignment horizontal="center" vertical="center"/>
    </xf>
    <xf numFmtId="1" fontId="0" fillId="12" borderId="45" xfId="0" applyNumberFormat="1" applyFill="1" applyBorder="1" applyAlignment="1">
      <alignment horizontal="center" vertical="center"/>
    </xf>
    <xf numFmtId="0" fontId="0" fillId="0" borderId="46" xfId="0" applyBorder="1" applyAlignment="1">
      <alignment horizontal="centerContinuous" vertical="center"/>
    </xf>
    <xf numFmtId="0" fontId="0" fillId="0" borderId="47" xfId="0" applyBorder="1" applyAlignment="1">
      <alignment horizontal="centerContinuous" vertical="center"/>
    </xf>
    <xf numFmtId="0" fontId="0" fillId="0" borderId="11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1" fontId="0" fillId="12" borderId="1" xfId="0" applyNumberFormat="1" applyFill="1" applyBorder="1" applyAlignment="1">
      <alignment horizontal="center" vertical="center"/>
    </xf>
    <xf numFmtId="1" fontId="0" fillId="12" borderId="2" xfId="0" applyNumberForma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165" fontId="12" fillId="13" borderId="20" xfId="0" applyNumberFormat="1" applyFont="1" applyFill="1" applyBorder="1" applyAlignment="1">
      <alignment horizontal="center" vertical="center"/>
    </xf>
    <xf numFmtId="165" fontId="12" fillId="13" borderId="1" xfId="0" applyNumberFormat="1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1" fontId="12" fillId="13" borderId="1" xfId="1" applyNumberFormat="1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>
      <alignment horizontal="right" vertical="center"/>
    </xf>
    <xf numFmtId="0" fontId="0" fillId="0" borderId="2" xfId="0" applyBorder="1" applyAlignment="1">
      <alignment horizontal="center" vertical="center"/>
    </xf>
    <xf numFmtId="0" fontId="0" fillId="0" borderId="21" xfId="0" applyBorder="1" applyAlignment="1">
      <alignment horizontal="centerContinuous" vertical="center"/>
    </xf>
    <xf numFmtId="0" fontId="0" fillId="0" borderId="38" xfId="0" applyBorder="1" applyAlignment="1">
      <alignment horizontal="centerContinuous" vertical="center"/>
    </xf>
    <xf numFmtId="0" fontId="11" fillId="0" borderId="20" xfId="0" applyFont="1" applyBorder="1" applyAlignment="1">
      <alignment horizontal="center" vertical="center"/>
    </xf>
    <xf numFmtId="165" fontId="12" fillId="13" borderId="2" xfId="0" applyNumberFormat="1" applyFont="1" applyFill="1" applyBorder="1" applyAlignment="1">
      <alignment horizontal="center" vertical="center"/>
    </xf>
    <xf numFmtId="165" fontId="12" fillId="13" borderId="10" xfId="0" applyNumberFormat="1" applyFont="1" applyFill="1" applyBorder="1" applyAlignment="1">
      <alignment horizontal="center" vertical="center"/>
    </xf>
    <xf numFmtId="0" fontId="11" fillId="0" borderId="48" xfId="0" applyFont="1" applyBorder="1" applyAlignment="1">
      <alignment horizontal="center" vertical="center" wrapText="1"/>
    </xf>
    <xf numFmtId="165" fontId="12" fillId="13" borderId="49" xfId="0" applyNumberFormat="1" applyFont="1" applyFill="1" applyBorder="1" applyAlignment="1">
      <alignment horizontal="center"/>
    </xf>
    <xf numFmtId="165" fontId="12" fillId="13" borderId="57" xfId="0" applyNumberFormat="1" applyFont="1" applyFill="1" applyBorder="1" applyAlignment="1">
      <alignment horizontal="center"/>
    </xf>
    <xf numFmtId="165" fontId="12" fillId="13" borderId="48" xfId="0" applyNumberFormat="1" applyFont="1" applyFill="1" applyBorder="1" applyAlignment="1">
      <alignment horizontal="center"/>
    </xf>
    <xf numFmtId="165" fontId="12" fillId="13" borderId="53" xfId="0" applyNumberFormat="1" applyFont="1" applyFill="1" applyBorder="1" applyAlignment="1">
      <alignment horizontal="center"/>
    </xf>
    <xf numFmtId="0" fontId="0" fillId="0" borderId="50" xfId="0" applyBorder="1" applyAlignment="1">
      <alignment horizontal="center" vertical="center"/>
    </xf>
    <xf numFmtId="165" fontId="12" fillId="13" borderId="51" xfId="0" applyNumberFormat="1" applyFont="1" applyFill="1" applyBorder="1" applyAlignment="1">
      <alignment horizontal="center" vertical="center"/>
    </xf>
    <xf numFmtId="165" fontId="12" fillId="13" borderId="58" xfId="0" applyNumberFormat="1" applyFont="1" applyFill="1" applyBorder="1" applyAlignment="1">
      <alignment horizontal="center" vertical="center"/>
    </xf>
    <xf numFmtId="165" fontId="12" fillId="13" borderId="50" xfId="0" applyNumberFormat="1" applyFont="1" applyFill="1" applyBorder="1" applyAlignment="1">
      <alignment horizontal="center" vertical="center"/>
    </xf>
    <xf numFmtId="165" fontId="12" fillId="13" borderId="59" xfId="0" applyNumberFormat="1" applyFont="1" applyFill="1" applyBorder="1" applyAlignment="1">
      <alignment horizontal="center" vertical="center"/>
    </xf>
    <xf numFmtId="0" fontId="0" fillId="0" borderId="52" xfId="0" applyBorder="1" applyAlignment="1">
      <alignment horizontal="center" vertical="center"/>
    </xf>
    <xf numFmtId="165" fontId="12" fillId="13" borderId="54" xfId="0" applyNumberFormat="1" applyFont="1" applyFill="1" applyBorder="1" applyAlignment="1">
      <alignment horizontal="center" vertical="center"/>
    </xf>
    <xf numFmtId="165" fontId="12" fillId="13" borderId="60" xfId="0" applyNumberFormat="1" applyFont="1" applyFill="1" applyBorder="1" applyAlignment="1">
      <alignment horizontal="center" vertical="center"/>
    </xf>
    <xf numFmtId="165" fontId="12" fillId="13" borderId="52" xfId="0" applyNumberFormat="1" applyFont="1" applyFill="1" applyBorder="1" applyAlignment="1">
      <alignment horizontal="center" vertical="center"/>
    </xf>
    <xf numFmtId="165" fontId="12" fillId="13" borderId="55" xfId="0" applyNumberFormat="1" applyFont="1" applyFill="1" applyBorder="1" applyAlignment="1">
      <alignment horizontal="center" vertical="center"/>
    </xf>
    <xf numFmtId="0" fontId="11" fillId="0" borderId="48" xfId="0" applyFont="1" applyBorder="1" applyAlignment="1">
      <alignment horizontal="center" vertical="center"/>
    </xf>
    <xf numFmtId="165" fontId="12" fillId="13" borderId="49" xfId="0" applyNumberFormat="1" applyFont="1" applyFill="1" applyBorder="1" applyAlignment="1">
      <alignment horizontal="center" vertical="center"/>
    </xf>
    <xf numFmtId="165" fontId="12" fillId="13" borderId="57" xfId="0" applyNumberFormat="1" applyFont="1" applyFill="1" applyBorder="1" applyAlignment="1">
      <alignment horizontal="center" vertical="center"/>
    </xf>
    <xf numFmtId="165" fontId="12" fillId="13" borderId="48" xfId="0" applyNumberFormat="1" applyFont="1" applyFill="1" applyBorder="1" applyAlignment="1">
      <alignment horizontal="center" vertical="center"/>
    </xf>
    <xf numFmtId="165" fontId="12" fillId="13" borderId="53" xfId="0" applyNumberFormat="1" applyFont="1" applyFill="1" applyBorder="1" applyAlignment="1">
      <alignment horizontal="center" vertical="center"/>
    </xf>
    <xf numFmtId="0" fontId="11" fillId="0" borderId="52" xfId="0" applyFont="1" applyBorder="1" applyAlignment="1">
      <alignment horizontal="center" vertical="center"/>
    </xf>
    <xf numFmtId="0" fontId="11" fillId="0" borderId="22" xfId="0" applyFont="1" applyBorder="1" applyAlignment="1">
      <alignment horizontal="center" vertical="center"/>
    </xf>
    <xf numFmtId="165" fontId="44" fillId="0" borderId="23" xfId="0" applyNumberFormat="1" applyFont="1" applyBorder="1" applyAlignment="1">
      <alignment horizontal="center" vertical="center"/>
    </xf>
    <xf numFmtId="165" fontId="44" fillId="0" borderId="56" xfId="0" applyNumberFormat="1" applyFont="1" applyBorder="1" applyAlignment="1">
      <alignment horizontal="center" vertical="center"/>
    </xf>
    <xf numFmtId="165" fontId="44" fillId="0" borderId="22" xfId="0" applyNumberFormat="1" applyFont="1" applyBorder="1" applyAlignment="1">
      <alignment horizontal="center" vertical="center"/>
    </xf>
    <xf numFmtId="165" fontId="44" fillId="0" borderId="12" xfId="0" applyNumberFormat="1" applyFont="1" applyBorder="1" applyAlignment="1">
      <alignment horizontal="center" vertical="center"/>
    </xf>
    <xf numFmtId="0" fontId="0" fillId="0" borderId="0" xfId="0" applyAlignment="1">
      <alignment horizontal="centerContinuous" vertical="center"/>
    </xf>
    <xf numFmtId="0" fontId="11" fillId="0" borderId="10" xfId="0" applyFont="1" applyBorder="1" applyAlignment="1">
      <alignment horizontal="center" vertical="center"/>
    </xf>
    <xf numFmtId="0" fontId="11" fillId="0" borderId="21" xfId="0" applyFont="1" applyBorder="1" applyAlignment="1">
      <alignment horizontal="centerContinuous" vertical="center"/>
    </xf>
    <xf numFmtId="3" fontId="21" fillId="10" borderId="1" xfId="1" applyNumberFormat="1" applyFont="1" applyFill="1" applyBorder="1" applyAlignment="1" applyProtection="1">
      <alignment horizontal="center" vertical="center"/>
      <protection locked="0"/>
    </xf>
    <xf numFmtId="0" fontId="33" fillId="11" borderId="1" xfId="0" applyFont="1" applyFill="1" applyBorder="1" applyAlignment="1">
      <alignment horizontal="left" vertical="top"/>
    </xf>
    <xf numFmtId="0" fontId="33" fillId="11" borderId="1" xfId="0" applyFont="1" applyFill="1" applyBorder="1" applyAlignment="1">
      <alignment horizontal="left" vertical="top" wrapText="1"/>
    </xf>
    <xf numFmtId="0" fontId="16" fillId="11" borderId="1" xfId="0" applyFont="1" applyFill="1" applyBorder="1" applyAlignment="1">
      <alignment horizontal="right" vertical="center" wrapText="1"/>
    </xf>
    <xf numFmtId="0" fontId="36" fillId="7" borderId="1" xfId="0" applyFont="1" applyFill="1" applyBorder="1" applyAlignment="1">
      <alignment horizontal="center" vertical="center" wrapText="1"/>
    </xf>
    <xf numFmtId="0" fontId="36" fillId="7" borderId="1" xfId="0" applyFont="1" applyFill="1" applyBorder="1" applyAlignment="1">
      <alignment horizontal="center" vertical="center"/>
    </xf>
    <xf numFmtId="0" fontId="37" fillId="9" borderId="1" xfId="0" applyFont="1" applyFill="1" applyBorder="1" applyAlignment="1" applyProtection="1">
      <alignment horizontal="center" vertical="center"/>
      <protection locked="0"/>
    </xf>
    <xf numFmtId="0" fontId="37" fillId="8" borderId="1" xfId="8" applyFont="1" applyFill="1" applyBorder="1" applyAlignment="1">
      <alignment horizontal="center" vertical="center" wrapText="1"/>
    </xf>
    <xf numFmtId="0" fontId="35" fillId="7" borderId="1" xfId="8" applyFont="1" applyFill="1" applyBorder="1" applyAlignment="1">
      <alignment horizontal="left" vertical="center" wrapText="1"/>
    </xf>
    <xf numFmtId="0" fontId="16" fillId="11" borderId="1" xfId="0" applyFont="1" applyFill="1" applyBorder="1" applyAlignment="1">
      <alignment horizontal="center" vertical="center"/>
    </xf>
    <xf numFmtId="0" fontId="37" fillId="9" borderId="1" xfId="0" applyFont="1" applyFill="1" applyBorder="1" applyAlignment="1" applyProtection="1">
      <alignment horizontal="center" vertical="center" wrapText="1"/>
      <protection locked="0"/>
    </xf>
    <xf numFmtId="2" fontId="37" fillId="8" borderId="1" xfId="0" applyNumberFormat="1" applyFont="1" applyFill="1" applyBorder="1" applyAlignment="1" applyProtection="1">
      <alignment horizontal="center" vertical="center"/>
      <protection locked="0"/>
    </xf>
    <xf numFmtId="0" fontId="37" fillId="8" borderId="1" xfId="0" applyFont="1" applyFill="1" applyBorder="1" applyAlignment="1" applyProtection="1">
      <alignment horizontal="center" vertical="center"/>
      <protection locked="0"/>
    </xf>
    <xf numFmtId="0" fontId="37" fillId="8" borderId="1" xfId="0" applyFont="1" applyFill="1" applyBorder="1" applyAlignment="1" applyProtection="1">
      <alignment horizontal="center" vertical="center"/>
      <protection locked="0"/>
      <extLst>
        <ext xmlns:xfpb="http://schemas.microsoft.com/office/spreadsheetml/2022/featurepropertybag" uri="{C7286773-470A-42A8-94C5-96B5CB345126}">
          <xfpb:xfComplement i="0"/>
        </ext>
      </extLst>
    </xf>
    <xf numFmtId="1" fontId="37" fillId="8" borderId="1" xfId="0" applyNumberFormat="1" applyFont="1" applyFill="1" applyBorder="1" applyAlignment="1" applyProtection="1">
      <alignment horizontal="center" vertical="center"/>
      <protection locked="0"/>
    </xf>
    <xf numFmtId="0" fontId="37" fillId="9" borderId="39" xfId="0" applyFont="1" applyFill="1" applyBorder="1" applyAlignment="1" applyProtection="1">
      <alignment horizontal="center" vertical="center" wrapText="1"/>
      <protection locked="0"/>
    </xf>
    <xf numFmtId="0" fontId="37" fillId="9" borderId="40" xfId="0" applyFont="1" applyFill="1" applyBorder="1" applyAlignment="1" applyProtection="1">
      <alignment horizontal="center" vertical="center" wrapText="1"/>
      <protection locked="0"/>
    </xf>
    <xf numFmtId="0" fontId="37" fillId="9" borderId="41" xfId="0" applyFont="1" applyFill="1" applyBorder="1" applyAlignment="1" applyProtection="1">
      <alignment horizontal="center" vertical="center" wrapText="1"/>
      <protection locked="0"/>
    </xf>
    <xf numFmtId="0" fontId="37" fillId="9" borderId="42" xfId="0" applyFont="1" applyFill="1" applyBorder="1" applyAlignment="1" applyProtection="1">
      <alignment horizontal="center" vertical="center" wrapText="1"/>
      <protection locked="0"/>
    </xf>
    <xf numFmtId="0" fontId="37" fillId="9" borderId="43" xfId="0" applyFont="1" applyFill="1" applyBorder="1" applyAlignment="1" applyProtection="1">
      <alignment horizontal="center" vertical="center" wrapText="1"/>
      <protection locked="0"/>
    </xf>
    <xf numFmtId="0" fontId="37" fillId="9" borderId="44" xfId="0" applyFont="1" applyFill="1" applyBorder="1" applyAlignment="1" applyProtection="1">
      <alignment horizontal="center" vertical="center" wrapText="1"/>
      <protection locked="0"/>
    </xf>
    <xf numFmtId="3" fontId="21" fillId="10" borderId="2" xfId="0" applyNumberFormat="1" applyFont="1" applyFill="1" applyBorder="1" applyAlignment="1" applyProtection="1">
      <alignment horizontal="center"/>
      <protection locked="0"/>
    </xf>
    <xf numFmtId="3" fontId="21" fillId="10" borderId="38" xfId="0" applyNumberFormat="1" applyFont="1" applyFill="1" applyBorder="1" applyAlignment="1" applyProtection="1">
      <alignment horizontal="center"/>
      <protection locked="0"/>
    </xf>
    <xf numFmtId="0" fontId="11" fillId="0" borderId="35" xfId="0" applyFont="1" applyBorder="1" applyAlignment="1">
      <alignment horizontal="center" vertical="center" wrapText="1"/>
    </xf>
    <xf numFmtId="0" fontId="11" fillId="0" borderId="36" xfId="0" applyFont="1" applyBorder="1" applyAlignment="1">
      <alignment horizontal="center" vertical="center" wrapText="1"/>
    </xf>
    <xf numFmtId="0" fontId="11" fillId="0" borderId="37" xfId="0" applyFont="1" applyBorder="1" applyAlignment="1">
      <alignment horizontal="center" vertical="center" wrapText="1"/>
    </xf>
    <xf numFmtId="165" fontId="32" fillId="4" borderId="3" xfId="0" applyNumberFormat="1" applyFont="1" applyFill="1" applyBorder="1" applyAlignment="1" applyProtection="1">
      <alignment horizontal="left" vertical="center" wrapText="1"/>
      <protection locked="0"/>
    </xf>
    <xf numFmtId="165" fontId="32" fillId="4" borderId="8" xfId="0" applyNumberFormat="1" applyFont="1" applyFill="1" applyBorder="1" applyAlignment="1" applyProtection="1">
      <alignment horizontal="left" vertical="center" wrapText="1"/>
      <protection locked="0"/>
    </xf>
    <xf numFmtId="165" fontId="32" fillId="4" borderId="4" xfId="0" applyNumberFormat="1" applyFont="1" applyFill="1" applyBorder="1" applyAlignment="1" applyProtection="1">
      <alignment horizontal="left" vertical="center" wrapText="1"/>
      <protection locked="0"/>
    </xf>
    <xf numFmtId="0" fontId="16" fillId="0" borderId="5" xfId="0" applyFont="1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2" fontId="20" fillId="3" borderId="13" xfId="0" applyNumberFormat="1" applyFont="1" applyFill="1" applyBorder="1" applyAlignment="1">
      <alignment horizontal="center" vertical="center"/>
    </xf>
    <xf numFmtId="2" fontId="20" fillId="3" borderId="9" xfId="0" applyNumberFormat="1" applyFont="1" applyFill="1" applyBorder="1" applyAlignment="1">
      <alignment horizontal="center" vertical="center"/>
    </xf>
    <xf numFmtId="0" fontId="17" fillId="2" borderId="3" xfId="8" applyFont="1" applyFill="1" applyBorder="1" applyAlignment="1" applyProtection="1">
      <alignment horizontal="center" vertical="center" wrapText="1"/>
      <protection locked="0"/>
    </xf>
    <xf numFmtId="0" fontId="17" fillId="2" borderId="8" xfId="8" applyFont="1" applyFill="1" applyBorder="1" applyAlignment="1" applyProtection="1">
      <alignment horizontal="center" vertical="center" wrapText="1"/>
      <protection locked="0"/>
    </xf>
    <xf numFmtId="0" fontId="17" fillId="2" borderId="4" xfId="8" applyFont="1" applyFill="1" applyBorder="1" applyAlignment="1" applyProtection="1">
      <alignment horizontal="center" vertical="center" wrapText="1"/>
      <protection locked="0"/>
    </xf>
    <xf numFmtId="165" fontId="12" fillId="4" borderId="3" xfId="0" applyNumberFormat="1" applyFont="1" applyFill="1" applyBorder="1" applyAlignment="1" applyProtection="1">
      <alignment horizontal="left" vertical="center" wrapText="1"/>
      <protection locked="0"/>
    </xf>
    <xf numFmtId="165" fontId="12" fillId="4" borderId="8" xfId="0" applyNumberFormat="1" applyFont="1" applyFill="1" applyBorder="1" applyAlignment="1" applyProtection="1">
      <alignment horizontal="left" vertical="center" wrapText="1"/>
      <protection locked="0"/>
    </xf>
    <xf numFmtId="165" fontId="12" fillId="4" borderId="4" xfId="0" applyNumberFormat="1" applyFont="1" applyFill="1" applyBorder="1" applyAlignment="1" applyProtection="1">
      <alignment horizontal="left" vertical="center" wrapText="1"/>
      <protection locked="0"/>
    </xf>
    <xf numFmtId="0" fontId="16" fillId="0" borderId="5" xfId="10" applyFont="1" applyBorder="1" applyAlignment="1">
      <alignment horizontal="center" vertical="center" wrapText="1"/>
    </xf>
    <xf numFmtId="0" fontId="18" fillId="0" borderId="14" xfId="0" applyFont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 wrapText="1"/>
    </xf>
    <xf numFmtId="0" fontId="18" fillId="0" borderId="15" xfId="0" applyFont="1" applyBorder="1" applyAlignment="1">
      <alignment horizontal="center" vertical="center" wrapText="1"/>
    </xf>
    <xf numFmtId="0" fontId="18" fillId="0" borderId="16" xfId="0" applyFont="1" applyBorder="1" applyAlignment="1">
      <alignment horizontal="center" vertical="center" wrapText="1"/>
    </xf>
    <xf numFmtId="0" fontId="18" fillId="0" borderId="17" xfId="0" applyFont="1" applyBorder="1" applyAlignment="1">
      <alignment horizontal="center" vertical="center" wrapText="1"/>
    </xf>
    <xf numFmtId="2" fontId="20" fillId="3" borderId="13" xfId="10" applyNumberFormat="1" applyFont="1" applyFill="1" applyBorder="1" applyAlignment="1">
      <alignment horizontal="center" vertical="center"/>
    </xf>
    <xf numFmtId="2" fontId="20" fillId="3" borderId="9" xfId="10" applyNumberFormat="1" applyFont="1" applyFill="1" applyBorder="1" applyAlignment="1">
      <alignment horizontal="center" vertical="center"/>
    </xf>
    <xf numFmtId="0" fontId="18" fillId="0" borderId="8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22" fillId="0" borderId="3" xfId="0" applyFont="1" applyBorder="1" applyAlignment="1">
      <alignment horizontal="center" vertical="center" wrapText="1"/>
    </xf>
    <xf numFmtId="166" fontId="25" fillId="4" borderId="3" xfId="1" applyNumberFormat="1" applyFont="1" applyFill="1" applyBorder="1" applyAlignment="1" applyProtection="1">
      <alignment horizontal="center" vertical="center" wrapText="1"/>
      <protection locked="0"/>
    </xf>
    <xf numFmtId="166" fontId="25" fillId="4" borderId="4" xfId="1" applyNumberFormat="1" applyFont="1" applyFill="1" applyBorder="1" applyAlignment="1" applyProtection="1">
      <alignment horizontal="center" vertical="center" wrapText="1"/>
      <protection locked="0"/>
    </xf>
    <xf numFmtId="0" fontId="29" fillId="4" borderId="4" xfId="0" applyFont="1" applyFill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2" fontId="8" fillId="3" borderId="13" xfId="0" applyNumberFormat="1" applyFont="1" applyFill="1" applyBorder="1" applyAlignment="1">
      <alignment horizontal="center" vertical="center"/>
    </xf>
    <xf numFmtId="2" fontId="8" fillId="3" borderId="9" xfId="0" applyNumberFormat="1" applyFont="1" applyFill="1" applyBorder="1" applyAlignment="1">
      <alignment horizontal="center" vertical="center"/>
    </xf>
    <xf numFmtId="166" fontId="27" fillId="4" borderId="3" xfId="1" applyNumberFormat="1" applyFont="1" applyFill="1" applyBorder="1" applyAlignment="1" applyProtection="1">
      <alignment horizontal="center" vertical="center" wrapText="1"/>
      <protection locked="0"/>
    </xf>
    <xf numFmtId="0" fontId="28" fillId="4" borderId="4" xfId="0" applyFont="1" applyFill="1" applyBorder="1" applyAlignment="1">
      <alignment horizontal="center" vertical="center" wrapText="1"/>
    </xf>
    <xf numFmtId="165" fontId="12" fillId="14" borderId="3" xfId="0" applyNumberFormat="1" applyFont="1" applyFill="1" applyBorder="1" applyAlignment="1" applyProtection="1">
      <alignment horizontal="left" vertical="center" wrapText="1"/>
      <protection locked="0"/>
    </xf>
    <xf numFmtId="165" fontId="12" fillId="14" borderId="8" xfId="0" applyNumberFormat="1" applyFont="1" applyFill="1" applyBorder="1" applyAlignment="1" applyProtection="1">
      <alignment horizontal="left" vertical="center" wrapText="1"/>
      <protection locked="0"/>
    </xf>
    <xf numFmtId="165" fontId="12" fillId="14" borderId="4" xfId="0" applyNumberFormat="1" applyFont="1" applyFill="1" applyBorder="1" applyAlignment="1" applyProtection="1">
      <alignment horizontal="left" vertical="center" wrapText="1"/>
      <protection locked="0"/>
    </xf>
    <xf numFmtId="2" fontId="35" fillId="8" borderId="13" xfId="10" applyNumberFormat="1" applyFont="1" applyFill="1" applyBorder="1" applyAlignment="1">
      <alignment horizontal="center" vertical="center"/>
    </xf>
    <xf numFmtId="2" fontId="35" fillId="8" borderId="9" xfId="10" applyNumberFormat="1" applyFont="1" applyFill="1" applyBorder="1" applyAlignment="1">
      <alignment horizontal="center" vertical="center"/>
    </xf>
    <xf numFmtId="2" fontId="46" fillId="8" borderId="13" xfId="0" applyNumberFormat="1" applyFont="1" applyFill="1" applyBorder="1" applyAlignment="1">
      <alignment horizontal="center" vertical="center"/>
    </xf>
    <xf numFmtId="2" fontId="46" fillId="8" borderId="9" xfId="0" applyNumberFormat="1" applyFont="1" applyFill="1" applyBorder="1" applyAlignment="1">
      <alignment horizontal="center" vertical="center"/>
    </xf>
    <xf numFmtId="166" fontId="47" fillId="9" borderId="3" xfId="1" applyNumberFormat="1" applyFont="1" applyFill="1" applyBorder="1" applyAlignment="1" applyProtection="1">
      <alignment horizontal="center" vertical="center" wrapText="1"/>
      <protection locked="0"/>
    </xf>
    <xf numFmtId="0" fontId="48" fillId="9" borderId="4" xfId="0" applyFont="1" applyFill="1" applyBorder="1" applyAlignment="1">
      <alignment horizontal="center" vertical="center" wrapText="1"/>
    </xf>
    <xf numFmtId="166" fontId="49" fillId="9" borderId="3" xfId="1" applyNumberFormat="1" applyFont="1" applyFill="1" applyBorder="1" applyAlignment="1" applyProtection="1">
      <alignment horizontal="center" vertical="center" wrapText="1"/>
      <protection locked="0"/>
    </xf>
    <xf numFmtId="0" fontId="50" fillId="9" borderId="4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33" fillId="11" borderId="0" xfId="0" applyFont="1" applyFill="1" applyBorder="1" applyAlignment="1">
      <alignment horizontal="left" vertical="top" wrapText="1"/>
    </xf>
    <xf numFmtId="0" fontId="33" fillId="11" borderId="61" xfId="0" applyFont="1" applyFill="1" applyBorder="1" applyAlignment="1">
      <alignment horizontal="left" vertical="top" wrapText="1"/>
    </xf>
    <xf numFmtId="0" fontId="33" fillId="11" borderId="62" xfId="0" applyFont="1" applyFill="1" applyBorder="1" applyAlignment="1">
      <alignment horizontal="left" vertical="top" wrapText="1"/>
    </xf>
    <xf numFmtId="0" fontId="33" fillId="11" borderId="42" xfId="0" applyFont="1" applyFill="1" applyBorder="1" applyAlignment="1">
      <alignment horizontal="left" vertical="top" wrapText="1"/>
    </xf>
    <xf numFmtId="0" fontId="33" fillId="11" borderId="43" xfId="0" applyFont="1" applyFill="1" applyBorder="1" applyAlignment="1">
      <alignment horizontal="left" vertical="top" wrapText="1"/>
    </xf>
    <xf numFmtId="0" fontId="33" fillId="11" borderId="44" xfId="0" applyFont="1" applyFill="1" applyBorder="1" applyAlignment="1">
      <alignment horizontal="left" vertical="top" wrapText="1"/>
    </xf>
    <xf numFmtId="0" fontId="31" fillId="11" borderId="2" xfId="0" applyFont="1" applyFill="1" applyBorder="1" applyProtection="1">
      <protection locked="0"/>
    </xf>
    <xf numFmtId="0" fontId="33" fillId="11" borderId="63" xfId="0" applyFont="1" applyFill="1" applyBorder="1" applyAlignment="1">
      <alignment horizontal="left" vertical="top" wrapText="1"/>
    </xf>
    <xf numFmtId="0" fontId="33" fillId="11" borderId="38" xfId="0" applyFont="1" applyFill="1" applyBorder="1" applyAlignment="1">
      <alignment horizontal="left" vertical="top" wrapText="1"/>
    </xf>
    <xf numFmtId="0" fontId="33" fillId="11" borderId="40" xfId="0" applyFont="1" applyFill="1" applyBorder="1" applyAlignment="1">
      <alignment horizontal="left" vertical="top"/>
    </xf>
    <xf numFmtId="0" fontId="33" fillId="11" borderId="0" xfId="0" applyFont="1" applyFill="1" applyBorder="1" applyAlignment="1">
      <alignment horizontal="left" vertical="top"/>
    </xf>
    <xf numFmtId="0" fontId="33" fillId="11" borderId="39" xfId="0" applyFont="1" applyFill="1" applyBorder="1" applyAlignment="1">
      <alignment horizontal="left" vertical="top"/>
    </xf>
    <xf numFmtId="0" fontId="33" fillId="11" borderId="41" xfId="0" applyFont="1" applyFill="1" applyBorder="1" applyAlignment="1">
      <alignment horizontal="left" vertical="top"/>
    </xf>
    <xf numFmtId="0" fontId="33" fillId="11" borderId="61" xfId="0" applyFont="1" applyFill="1" applyBorder="1" applyAlignment="1">
      <alignment horizontal="left" vertical="top"/>
    </xf>
    <xf numFmtId="0" fontId="33" fillId="11" borderId="62" xfId="0" applyFont="1" applyFill="1" applyBorder="1" applyAlignment="1">
      <alignment horizontal="left" vertical="top"/>
    </xf>
    <xf numFmtId="0" fontId="33" fillId="11" borderId="42" xfId="0" applyFont="1" applyFill="1" applyBorder="1" applyAlignment="1">
      <alignment horizontal="left" vertical="top"/>
    </xf>
    <xf numFmtId="0" fontId="33" fillId="11" borderId="43" xfId="0" applyFont="1" applyFill="1" applyBorder="1" applyAlignment="1">
      <alignment horizontal="left" vertical="top"/>
    </xf>
    <xf numFmtId="0" fontId="33" fillId="11" borderId="44" xfId="0" applyFont="1" applyFill="1" applyBorder="1" applyAlignment="1">
      <alignment horizontal="left" vertical="top"/>
    </xf>
    <xf numFmtId="0" fontId="37" fillId="9" borderId="2" xfId="9" applyFont="1" applyFill="1" applyBorder="1" applyAlignment="1">
      <alignment horizontal="center" vertical="center" wrapText="1"/>
    </xf>
    <xf numFmtId="0" fontId="19" fillId="10" borderId="2" xfId="9" applyFont="1" applyFill="1" applyBorder="1" applyAlignment="1">
      <alignment horizontal="center" vertical="center" wrapText="1"/>
    </xf>
    <xf numFmtId="0" fontId="19" fillId="10" borderId="63" xfId="9" applyFont="1" applyFill="1" applyBorder="1" applyAlignment="1">
      <alignment horizontal="center" vertical="center" wrapText="1"/>
    </xf>
    <xf numFmtId="0" fontId="19" fillId="10" borderId="38" xfId="9" applyFont="1" applyFill="1" applyBorder="1" applyAlignment="1">
      <alignment horizontal="center" vertical="center" wrapText="1"/>
    </xf>
    <xf numFmtId="0" fontId="33" fillId="11" borderId="2" xfId="0" applyFont="1" applyFill="1" applyBorder="1" applyAlignment="1">
      <alignment horizontal="center" vertical="center"/>
    </xf>
    <xf numFmtId="0" fontId="33" fillId="11" borderId="63" xfId="0" applyFont="1" applyFill="1" applyBorder="1" applyAlignment="1">
      <alignment horizontal="center" vertical="center"/>
    </xf>
    <xf numFmtId="0" fontId="33" fillId="11" borderId="38" xfId="0" applyFont="1" applyFill="1" applyBorder="1" applyAlignment="1">
      <alignment horizontal="center" vertical="center"/>
    </xf>
    <xf numFmtId="0" fontId="21" fillId="11" borderId="2" xfId="0" applyFont="1" applyFill="1" applyBorder="1" applyAlignment="1">
      <alignment horizontal="right" vertical="center"/>
    </xf>
    <xf numFmtId="0" fontId="21" fillId="11" borderId="38" xfId="0" applyFont="1" applyFill="1" applyBorder="1" applyAlignment="1">
      <alignment horizontal="right" vertical="center"/>
    </xf>
    <xf numFmtId="0" fontId="21" fillId="11" borderId="2" xfId="0" applyFont="1" applyFill="1" applyBorder="1" applyAlignment="1">
      <alignment horizontal="right" vertical="center" wrapText="1"/>
    </xf>
    <xf numFmtId="0" fontId="21" fillId="11" borderId="38" xfId="0" applyFont="1" applyFill="1" applyBorder="1" applyAlignment="1">
      <alignment horizontal="right" vertical="center" wrapText="1"/>
    </xf>
    <xf numFmtId="0" fontId="21" fillId="11" borderId="63" xfId="0" applyFont="1" applyFill="1" applyBorder="1" applyAlignment="1">
      <alignment horizontal="right" vertical="center"/>
    </xf>
  </cellXfs>
  <cellStyles count="13">
    <cellStyle name="Comma" xfId="1" builtinId="3"/>
    <cellStyle name="Comma 2" xfId="12" xr:uid="{C0E6AD8B-651D-4A5B-B5C0-AB3382739C3E}"/>
    <cellStyle name="Followed Hyperlink" xfId="7" builtinId="9" hidden="1"/>
    <cellStyle name="Followed Hyperlink" xfId="5" builtinId="9" hidden="1"/>
    <cellStyle name="Followed Hyperlink" xfId="3" builtinId="9" hidden="1"/>
    <cellStyle name="Hyperlink" xfId="6" builtinId="8" hidden="1"/>
    <cellStyle name="Hyperlink" xfId="4" builtinId="8" hidden="1"/>
    <cellStyle name="Hyperlink" xfId="2" builtinId="8" hidden="1"/>
    <cellStyle name="Normal" xfId="0" builtinId="0"/>
    <cellStyle name="Normal 2" xfId="8" xr:uid="{5610FDDD-D5C6-4034-9668-B5850FC990E2}"/>
    <cellStyle name="Normal 2 2" xfId="9" xr:uid="{BF3E4CF1-BF83-4C00-9587-302768999A16}"/>
    <cellStyle name="Normal 3" xfId="10" xr:uid="{DD34F7DD-FFA9-4D7F-AE56-CAE9ADBC66A7}"/>
    <cellStyle name="Normal 4" xfId="11" xr:uid="{04EF27DC-9F28-43A4-84A7-028EA55D9732}"/>
  </cellStyles>
  <dxfs count="1">
    <dxf>
      <font>
        <color theme="0"/>
      </font>
    </dxf>
  </dxfs>
  <tableStyles count="0" defaultTableStyle="TableStyleMedium9" defaultPivotStyle="PivotStyleMedium4"/>
  <colors>
    <mruColors>
      <color rgb="FFF2F2F2"/>
      <color rgb="FF0070C0"/>
      <color rgb="FF005856"/>
      <color rgb="FF66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22/11/relationships/FeaturePropertyBag" Target="featurePropertyBag/featurePropertyBag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23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Performance vs. Outside Temperature (&lt;68F)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'v2-Sanden GS3-45HPA_DHW'!$C$25</c:f>
              <c:strCache>
                <c:ptCount val="1"/>
                <c:pt idx="0">
                  <c:v>COP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4.7341264459887317E-2"/>
                  <c:y val="0.2276089821758978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'v2-Sanden GS3-45HPA_DHW'!$B$26:$B$35</c:f>
              <c:numCache>
                <c:formatCode>General</c:formatCode>
                <c:ptCount val="10"/>
                <c:pt idx="0">
                  <c:v>-13</c:v>
                </c:pt>
                <c:pt idx="1">
                  <c:v>-4</c:v>
                </c:pt>
                <c:pt idx="2">
                  <c:v>5</c:v>
                </c:pt>
                <c:pt idx="3">
                  <c:v>14</c:v>
                </c:pt>
                <c:pt idx="4">
                  <c:v>23</c:v>
                </c:pt>
                <c:pt idx="5">
                  <c:v>32</c:v>
                </c:pt>
                <c:pt idx="6">
                  <c:v>41</c:v>
                </c:pt>
                <c:pt idx="7">
                  <c:v>50</c:v>
                </c:pt>
                <c:pt idx="8">
                  <c:v>59</c:v>
                </c:pt>
                <c:pt idx="9">
                  <c:v>68</c:v>
                </c:pt>
              </c:numCache>
            </c:numRef>
          </c:xVal>
          <c:yVal>
            <c:numRef>
              <c:f>'v2-Sanden GS3-45HPA_DHW'!$C$26:$C$35</c:f>
              <c:numCache>
                <c:formatCode>General</c:formatCode>
                <c:ptCount val="10"/>
                <c:pt idx="0">
                  <c:v>1.7</c:v>
                </c:pt>
                <c:pt idx="1">
                  <c:v>2</c:v>
                </c:pt>
                <c:pt idx="2">
                  <c:v>2.2000000000000002</c:v>
                </c:pt>
                <c:pt idx="3">
                  <c:v>2.5</c:v>
                </c:pt>
                <c:pt idx="4">
                  <c:v>3</c:v>
                </c:pt>
                <c:pt idx="5">
                  <c:v>3.2</c:v>
                </c:pt>
                <c:pt idx="6">
                  <c:v>3.7</c:v>
                </c:pt>
                <c:pt idx="7">
                  <c:v>4.5</c:v>
                </c:pt>
                <c:pt idx="8">
                  <c:v>4.7</c:v>
                </c:pt>
                <c:pt idx="9">
                  <c:v>5.2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3D73-4E15-A105-F867CE5873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2558728"/>
        <c:axId val="612560040"/>
      </c:scatterChart>
      <c:valAx>
        <c:axId val="6125587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Outside</a:t>
                </a:r>
                <a:r>
                  <a:rPr lang="en-US" baseline="0"/>
                  <a:t> Temperature (F)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560040"/>
        <c:crosses val="autoZero"/>
        <c:crossBetween val="midCat"/>
      </c:valAx>
      <c:valAx>
        <c:axId val="612560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5587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Performance vs. Outside Temperature (&gt;=68F)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-0.1043499248035714"/>
                  <c:y val="2.7744725851284638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'v2-Sanden GS3-45HPA_DHW'!$B$35:$B$40</c:f>
              <c:numCache>
                <c:formatCode>General</c:formatCode>
                <c:ptCount val="6"/>
                <c:pt idx="0">
                  <c:v>68</c:v>
                </c:pt>
                <c:pt idx="1">
                  <c:v>77</c:v>
                </c:pt>
                <c:pt idx="2">
                  <c:v>86</c:v>
                </c:pt>
                <c:pt idx="3">
                  <c:v>95</c:v>
                </c:pt>
                <c:pt idx="4">
                  <c:v>104</c:v>
                </c:pt>
                <c:pt idx="5">
                  <c:v>113</c:v>
                </c:pt>
              </c:numCache>
            </c:numRef>
          </c:xVal>
          <c:yVal>
            <c:numRef>
              <c:f>'v2-Sanden GS3-45HPA_DHW'!$C$35:$C$40</c:f>
              <c:numCache>
                <c:formatCode>General</c:formatCode>
                <c:ptCount val="6"/>
                <c:pt idx="0">
                  <c:v>5.2</c:v>
                </c:pt>
                <c:pt idx="1">
                  <c:v>4.9000000000000004</c:v>
                </c:pt>
                <c:pt idx="2">
                  <c:v>4.5999999999999996</c:v>
                </c:pt>
                <c:pt idx="3">
                  <c:v>4.4000000000000004</c:v>
                </c:pt>
                <c:pt idx="4">
                  <c:v>4</c:v>
                </c:pt>
                <c:pt idx="5">
                  <c:v>3.8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44D-44E3-995C-CA07C7119D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2558728"/>
        <c:axId val="612560040"/>
      </c:scatterChart>
      <c:valAx>
        <c:axId val="6125587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Outside</a:t>
                </a:r>
                <a:r>
                  <a:rPr lang="en-US" baseline="0"/>
                  <a:t> Temperature (F)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560040"/>
        <c:crosses val="autoZero"/>
        <c:crossBetween val="midCat"/>
      </c:valAx>
      <c:valAx>
        <c:axId val="612560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5587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Performance vs. Outside Temperature (&lt;68F)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'v2-Sanden GS3-45HPA_Heat&amp;DHW'!$C$32</c:f>
              <c:strCache>
                <c:ptCount val="1"/>
                <c:pt idx="0">
                  <c:v>COP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4.7341264459887317E-2"/>
                  <c:y val="0.2276089821758978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'v2-Sanden GS3-45HPA_Heat&amp;DHW'!$B$33:$B$42</c:f>
              <c:numCache>
                <c:formatCode>General</c:formatCode>
                <c:ptCount val="10"/>
                <c:pt idx="0">
                  <c:v>-13</c:v>
                </c:pt>
                <c:pt idx="1">
                  <c:v>-4</c:v>
                </c:pt>
                <c:pt idx="2">
                  <c:v>5</c:v>
                </c:pt>
                <c:pt idx="3">
                  <c:v>14</c:v>
                </c:pt>
                <c:pt idx="4">
                  <c:v>23</c:v>
                </c:pt>
                <c:pt idx="5">
                  <c:v>32</c:v>
                </c:pt>
                <c:pt idx="6">
                  <c:v>41</c:v>
                </c:pt>
                <c:pt idx="7">
                  <c:v>50</c:v>
                </c:pt>
                <c:pt idx="8">
                  <c:v>59</c:v>
                </c:pt>
                <c:pt idx="9">
                  <c:v>68</c:v>
                </c:pt>
              </c:numCache>
            </c:numRef>
          </c:xVal>
          <c:yVal>
            <c:numRef>
              <c:f>'v2-Sanden GS3-45HPA_Heat&amp;DHW'!$C$33:$C$42</c:f>
              <c:numCache>
                <c:formatCode>General</c:formatCode>
                <c:ptCount val="10"/>
                <c:pt idx="0">
                  <c:v>1.7</c:v>
                </c:pt>
                <c:pt idx="1">
                  <c:v>2</c:v>
                </c:pt>
                <c:pt idx="2">
                  <c:v>2.2000000000000002</c:v>
                </c:pt>
                <c:pt idx="3">
                  <c:v>2.5</c:v>
                </c:pt>
                <c:pt idx="4">
                  <c:v>3</c:v>
                </c:pt>
                <c:pt idx="5">
                  <c:v>3.2</c:v>
                </c:pt>
                <c:pt idx="6">
                  <c:v>3.7</c:v>
                </c:pt>
                <c:pt idx="7">
                  <c:v>4.5</c:v>
                </c:pt>
                <c:pt idx="8">
                  <c:v>4.7</c:v>
                </c:pt>
                <c:pt idx="9">
                  <c:v>5.2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517-4D8C-9CE0-250D73C1C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2558728"/>
        <c:axId val="612560040"/>
      </c:scatterChart>
      <c:valAx>
        <c:axId val="6125587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Outside</a:t>
                </a:r>
                <a:r>
                  <a:rPr lang="en-US" baseline="0"/>
                  <a:t> Temperature (F)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560040"/>
        <c:crosses val="autoZero"/>
        <c:crossBetween val="midCat"/>
      </c:valAx>
      <c:valAx>
        <c:axId val="612560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5587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Performance vs. Outside Temperature (&gt;=68F)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-0.1043499248035714"/>
                  <c:y val="2.7744725851284638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'v2-Sanden GS3-45HPA_Heat&amp;DHW'!$B$42:$B$47</c:f>
              <c:numCache>
                <c:formatCode>General</c:formatCode>
                <c:ptCount val="6"/>
                <c:pt idx="0">
                  <c:v>68</c:v>
                </c:pt>
                <c:pt idx="1">
                  <c:v>77</c:v>
                </c:pt>
                <c:pt idx="2">
                  <c:v>86</c:v>
                </c:pt>
                <c:pt idx="3">
                  <c:v>95</c:v>
                </c:pt>
                <c:pt idx="4">
                  <c:v>104</c:v>
                </c:pt>
                <c:pt idx="5">
                  <c:v>113</c:v>
                </c:pt>
              </c:numCache>
            </c:numRef>
          </c:xVal>
          <c:yVal>
            <c:numRef>
              <c:f>'v2-Sanden GS3-45HPA_Heat&amp;DHW'!$C$42:$C$47</c:f>
              <c:numCache>
                <c:formatCode>General</c:formatCode>
                <c:ptCount val="6"/>
                <c:pt idx="0">
                  <c:v>5.2</c:v>
                </c:pt>
                <c:pt idx="1">
                  <c:v>4.9000000000000004</c:v>
                </c:pt>
                <c:pt idx="2">
                  <c:v>4.5999999999999996</c:v>
                </c:pt>
                <c:pt idx="3">
                  <c:v>4.4000000000000004</c:v>
                </c:pt>
                <c:pt idx="4">
                  <c:v>4</c:v>
                </c:pt>
                <c:pt idx="5">
                  <c:v>3.8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97E-44AB-AE7C-9F52DD490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2558728"/>
        <c:axId val="612560040"/>
      </c:scatterChart>
      <c:valAx>
        <c:axId val="6125587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Outside</a:t>
                </a:r>
                <a:r>
                  <a:rPr lang="en-US" baseline="0"/>
                  <a:t> Temperature (F)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560040"/>
        <c:crosses val="autoZero"/>
        <c:crossBetween val="midCat"/>
      </c:valAx>
      <c:valAx>
        <c:axId val="612560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5587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Performance vs. Outside Temperature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'v3-Sanden GS4-45HPC_DHW'!$C$21</c:f>
              <c:strCache>
                <c:ptCount val="1"/>
                <c:pt idx="0">
                  <c:v>COP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4.7341264459887317E-2"/>
                  <c:y val="0.2276089821758978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'v3-Sanden GS4-45HPC_DHW'!$B$22:$B$34</c:f>
              <c:numCache>
                <c:formatCode>General</c:formatCode>
                <c:ptCount val="13"/>
                <c:pt idx="0">
                  <c:v>-13</c:v>
                </c:pt>
                <c:pt idx="1">
                  <c:v>-4</c:v>
                </c:pt>
                <c:pt idx="2">
                  <c:v>5</c:v>
                </c:pt>
                <c:pt idx="3">
                  <c:v>14</c:v>
                </c:pt>
                <c:pt idx="4">
                  <c:v>23</c:v>
                </c:pt>
                <c:pt idx="5">
                  <c:v>35</c:v>
                </c:pt>
                <c:pt idx="6">
                  <c:v>47</c:v>
                </c:pt>
                <c:pt idx="7">
                  <c:v>56</c:v>
                </c:pt>
                <c:pt idx="8">
                  <c:v>60</c:v>
                </c:pt>
                <c:pt idx="9">
                  <c:v>68</c:v>
                </c:pt>
                <c:pt idx="10">
                  <c:v>80</c:v>
                </c:pt>
                <c:pt idx="11">
                  <c:v>90</c:v>
                </c:pt>
                <c:pt idx="12">
                  <c:v>95</c:v>
                </c:pt>
              </c:numCache>
            </c:numRef>
          </c:xVal>
          <c:yVal>
            <c:numRef>
              <c:f>'v3-Sanden GS4-45HPC_DHW'!$C$22:$C$34</c:f>
              <c:numCache>
                <c:formatCode>General</c:formatCode>
                <c:ptCount val="13"/>
                <c:pt idx="0">
                  <c:v>1.7</c:v>
                </c:pt>
                <c:pt idx="1">
                  <c:v>2.1</c:v>
                </c:pt>
                <c:pt idx="2">
                  <c:v>2.2000000000000002</c:v>
                </c:pt>
                <c:pt idx="3">
                  <c:v>2.6</c:v>
                </c:pt>
                <c:pt idx="4">
                  <c:v>3</c:v>
                </c:pt>
                <c:pt idx="5">
                  <c:v>3.2</c:v>
                </c:pt>
                <c:pt idx="6">
                  <c:v>4</c:v>
                </c:pt>
                <c:pt idx="7">
                  <c:v>4.4000000000000004</c:v>
                </c:pt>
                <c:pt idx="8">
                  <c:v>4.5</c:v>
                </c:pt>
                <c:pt idx="9">
                  <c:v>5</c:v>
                </c:pt>
                <c:pt idx="10">
                  <c:v>5.5</c:v>
                </c:pt>
                <c:pt idx="11">
                  <c:v>5.3</c:v>
                </c:pt>
                <c:pt idx="12">
                  <c:v>5.5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081-4922-B2D2-E4515FC71F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2558728"/>
        <c:axId val="612560040"/>
      </c:scatterChart>
      <c:valAx>
        <c:axId val="612558728"/>
        <c:scaling>
          <c:orientation val="minMax"/>
          <c:max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Outside</a:t>
                </a:r>
                <a:r>
                  <a:rPr lang="en-US" baseline="0"/>
                  <a:t> Temperature (F)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560040"/>
        <c:crosses val="autoZero"/>
        <c:crossBetween val="midCat"/>
        <c:majorUnit val="10"/>
        <c:minorUnit val="4"/>
      </c:valAx>
      <c:valAx>
        <c:axId val="612560040"/>
        <c:scaling>
          <c:orientation val="minMax"/>
          <c:max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558728"/>
        <c:crosses val="autoZero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Performance vs. Outside Temperature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'v3-Sanden GS4-45HPC_Heat&amp;DHW'!$C$28</c:f>
              <c:strCache>
                <c:ptCount val="1"/>
                <c:pt idx="0">
                  <c:v>COP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4.7341264459887317E-2"/>
                  <c:y val="0.2276089821758978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'v3-Sanden GS4-45HPC_Heat&amp;DHW'!$B$29:$B$41</c:f>
              <c:numCache>
                <c:formatCode>General</c:formatCode>
                <c:ptCount val="13"/>
                <c:pt idx="0">
                  <c:v>-13</c:v>
                </c:pt>
                <c:pt idx="1">
                  <c:v>-4</c:v>
                </c:pt>
                <c:pt idx="2">
                  <c:v>5</c:v>
                </c:pt>
                <c:pt idx="3">
                  <c:v>14</c:v>
                </c:pt>
                <c:pt idx="4">
                  <c:v>23</c:v>
                </c:pt>
                <c:pt idx="5">
                  <c:v>35</c:v>
                </c:pt>
                <c:pt idx="6">
                  <c:v>47</c:v>
                </c:pt>
                <c:pt idx="7">
                  <c:v>56</c:v>
                </c:pt>
                <c:pt idx="8">
                  <c:v>60</c:v>
                </c:pt>
                <c:pt idx="9">
                  <c:v>68</c:v>
                </c:pt>
                <c:pt idx="10">
                  <c:v>80</c:v>
                </c:pt>
                <c:pt idx="11">
                  <c:v>90</c:v>
                </c:pt>
                <c:pt idx="12">
                  <c:v>95</c:v>
                </c:pt>
              </c:numCache>
            </c:numRef>
          </c:xVal>
          <c:yVal>
            <c:numRef>
              <c:f>'v3-Sanden GS4-45HPC_Heat&amp;DHW'!$C$29:$C$41</c:f>
              <c:numCache>
                <c:formatCode>General</c:formatCode>
                <c:ptCount val="13"/>
                <c:pt idx="0">
                  <c:v>1.7</c:v>
                </c:pt>
                <c:pt idx="1">
                  <c:v>2.1</c:v>
                </c:pt>
                <c:pt idx="2">
                  <c:v>2.2000000000000002</c:v>
                </c:pt>
                <c:pt idx="3">
                  <c:v>2.6</c:v>
                </c:pt>
                <c:pt idx="4">
                  <c:v>3</c:v>
                </c:pt>
                <c:pt idx="5">
                  <c:v>3.2</c:v>
                </c:pt>
                <c:pt idx="6">
                  <c:v>4</c:v>
                </c:pt>
                <c:pt idx="7">
                  <c:v>4.4000000000000004</c:v>
                </c:pt>
                <c:pt idx="8">
                  <c:v>4.5</c:v>
                </c:pt>
                <c:pt idx="9">
                  <c:v>5</c:v>
                </c:pt>
                <c:pt idx="10">
                  <c:v>5.5</c:v>
                </c:pt>
                <c:pt idx="11">
                  <c:v>5.3</c:v>
                </c:pt>
                <c:pt idx="12">
                  <c:v>5.5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32E5-4438-86D5-288509CFEF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2558728"/>
        <c:axId val="612560040"/>
      </c:scatterChart>
      <c:valAx>
        <c:axId val="612558728"/>
        <c:scaling>
          <c:orientation val="minMax"/>
          <c:max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Outside</a:t>
                </a:r>
                <a:r>
                  <a:rPr lang="en-US" baseline="0"/>
                  <a:t> Temperature (F)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560040"/>
        <c:crosses val="autoZero"/>
        <c:crossBetween val="midCat"/>
        <c:majorUnit val="10"/>
      </c:valAx>
      <c:valAx>
        <c:axId val="612560040"/>
        <c:scaling>
          <c:orientation val="minMax"/>
          <c:max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5587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Performance vs. Outside Temperature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'gen5-Sanden GS5-45HPC_DHW'!$C$19</c:f>
              <c:strCache>
                <c:ptCount val="1"/>
                <c:pt idx="0">
                  <c:v>COP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4.7341264459887317E-2"/>
                  <c:y val="0.2276089821758978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'gen5-Sanden GS5-45HPC_DHW'!$B$20:$B$32</c:f>
              <c:numCache>
                <c:formatCode>General</c:formatCode>
                <c:ptCount val="13"/>
                <c:pt idx="3">
                  <c:v>14</c:v>
                </c:pt>
                <c:pt idx="5">
                  <c:v>35</c:v>
                </c:pt>
                <c:pt idx="6">
                  <c:v>47</c:v>
                </c:pt>
              </c:numCache>
            </c:numRef>
          </c:xVal>
          <c:yVal>
            <c:numRef>
              <c:f>'gen5-Sanden GS5-45HPC_DHW'!$C$20:$C$32</c:f>
              <c:numCache>
                <c:formatCode>General</c:formatCode>
                <c:ptCount val="13"/>
                <c:pt idx="3">
                  <c:v>2.2999999999999998</c:v>
                </c:pt>
                <c:pt idx="5">
                  <c:v>3.12</c:v>
                </c:pt>
                <c:pt idx="6">
                  <c:v>3.95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094-45B1-8EF5-7D4688AE3A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2558728"/>
        <c:axId val="612560040"/>
      </c:scatterChart>
      <c:valAx>
        <c:axId val="612558728"/>
        <c:scaling>
          <c:orientation val="minMax"/>
          <c:max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Outside</a:t>
                </a:r>
                <a:r>
                  <a:rPr lang="en-US" baseline="0"/>
                  <a:t> Temperature (F)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560040"/>
        <c:crosses val="autoZero"/>
        <c:crossBetween val="midCat"/>
        <c:majorUnit val="10"/>
        <c:minorUnit val="4"/>
      </c:valAx>
      <c:valAx>
        <c:axId val="612560040"/>
        <c:scaling>
          <c:orientation val="minMax"/>
          <c:max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558728"/>
        <c:crosses val="autoZero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2F2F2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Performance vs. Outside Temperature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'gen5-Sanden GS5-45HPC_Heat&amp;DHW'!$C$26</c:f>
              <c:strCache>
                <c:ptCount val="1"/>
                <c:pt idx="0">
                  <c:v>COP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4.7341264459887317E-2"/>
                  <c:y val="0.2276089821758978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'gen5-Sanden GS5-45HPC_Heat&amp;DHW'!$B$27:$B$39</c:f>
              <c:numCache>
                <c:formatCode>General</c:formatCode>
                <c:ptCount val="13"/>
                <c:pt idx="3">
                  <c:v>14</c:v>
                </c:pt>
                <c:pt idx="5">
                  <c:v>35</c:v>
                </c:pt>
                <c:pt idx="6">
                  <c:v>47</c:v>
                </c:pt>
              </c:numCache>
            </c:numRef>
          </c:xVal>
          <c:yVal>
            <c:numRef>
              <c:f>'gen5-Sanden GS5-45HPC_Heat&amp;DHW'!$C$27:$C$39</c:f>
              <c:numCache>
                <c:formatCode>General</c:formatCode>
                <c:ptCount val="13"/>
                <c:pt idx="3">
                  <c:v>2.2999999999999998</c:v>
                </c:pt>
                <c:pt idx="5">
                  <c:v>3.12</c:v>
                </c:pt>
                <c:pt idx="6">
                  <c:v>3.95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F06-446F-AD48-7669433CF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2558728"/>
        <c:axId val="612560040"/>
      </c:scatterChart>
      <c:valAx>
        <c:axId val="612558728"/>
        <c:scaling>
          <c:orientation val="minMax"/>
          <c:max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Outside</a:t>
                </a:r>
                <a:r>
                  <a:rPr lang="en-US" baseline="0"/>
                  <a:t> Temperature (F)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560040"/>
        <c:crosses val="autoZero"/>
        <c:crossBetween val="midCat"/>
        <c:majorUnit val="10"/>
      </c:valAx>
      <c:valAx>
        <c:axId val="612560040"/>
        <c:scaling>
          <c:orientation val="minMax"/>
          <c:max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5587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2F2F2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chart" Target="../charts/chart7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</xdr:colOff>
      <xdr:row>14</xdr:row>
      <xdr:rowOff>0</xdr:rowOff>
    </xdr:from>
    <xdr:to>
      <xdr:col>9</xdr:col>
      <xdr:colOff>414843</xdr:colOff>
      <xdr:row>29</xdr:row>
      <xdr:rowOff>71610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344717B-3EF6-43FD-AAB5-BC7415DB9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0260" y="4267200"/>
          <a:ext cx="3558988" cy="296194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52817</xdr:colOff>
      <xdr:row>15</xdr:row>
      <xdr:rowOff>118745</xdr:rowOff>
    </xdr:from>
    <xdr:to>
      <xdr:col>15</xdr:col>
      <xdr:colOff>109791</xdr:colOff>
      <xdr:row>37</xdr:row>
      <xdr:rowOff>3190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7329E7-8D64-49AC-858C-6FCA3EAAE0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74641" y="5105363"/>
          <a:ext cx="5082476" cy="378241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4</xdr:col>
      <xdr:colOff>61277</xdr:colOff>
      <xdr:row>14</xdr:row>
      <xdr:rowOff>68990</xdr:rowOff>
    </xdr:from>
    <xdr:to>
      <xdr:col>8</xdr:col>
      <xdr:colOff>0</xdr:colOff>
      <xdr:row>25</xdr:row>
      <xdr:rowOff>39587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44DFFAC-2EC7-43CB-B931-50EA287CBC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56192</xdr:colOff>
      <xdr:row>26</xdr:row>
      <xdr:rowOff>12306</xdr:rowOff>
    </xdr:from>
    <xdr:to>
      <xdr:col>8</xdr:col>
      <xdr:colOff>0</xdr:colOff>
      <xdr:row>39</xdr:row>
      <xdr:rowOff>144828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2B6C761-FDDA-499F-A285-0AEE6DB64B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691559</xdr:colOff>
      <xdr:row>22</xdr:row>
      <xdr:rowOff>118745</xdr:rowOff>
    </xdr:from>
    <xdr:to>
      <xdr:col>16</xdr:col>
      <xdr:colOff>1919</xdr:colOff>
      <xdr:row>43</xdr:row>
      <xdr:rowOff>110207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FA8975F-732F-4DF9-ABC3-148A76134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23735" y="3581363"/>
          <a:ext cx="5115870" cy="3810154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4</xdr:col>
      <xdr:colOff>61277</xdr:colOff>
      <xdr:row>21</xdr:row>
      <xdr:rowOff>68990</xdr:rowOff>
    </xdr:from>
    <xdr:to>
      <xdr:col>8</xdr:col>
      <xdr:colOff>653649</xdr:colOff>
      <xdr:row>32</xdr:row>
      <xdr:rowOff>39587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D649BA9-7259-423A-AB3E-93218D5284B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56192</xdr:colOff>
      <xdr:row>33</xdr:row>
      <xdr:rowOff>12306</xdr:rowOff>
    </xdr:from>
    <xdr:to>
      <xdr:col>8</xdr:col>
      <xdr:colOff>648564</xdr:colOff>
      <xdr:row>46</xdr:row>
      <xdr:rowOff>144828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6B16376-0EB9-4296-A348-B378C6303E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66675</xdr:colOff>
      <xdr:row>20</xdr:row>
      <xdr:rowOff>11841</xdr:rowOff>
    </xdr:from>
    <xdr:to>
      <xdr:col>9</xdr:col>
      <xdr:colOff>0</xdr:colOff>
      <xdr:row>34</xdr:row>
      <xdr:rowOff>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378906A-1FC3-48C7-B2E1-B9D24BB321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67134</xdr:colOff>
      <xdr:row>14</xdr:row>
      <xdr:rowOff>329739</xdr:rowOff>
    </xdr:from>
    <xdr:to>
      <xdr:col>15</xdr:col>
      <xdr:colOff>714375</xdr:colOff>
      <xdr:row>33</xdr:row>
      <xdr:rowOff>189512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0EF60ED-5C83-4FA6-9AFE-1130EDD02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87084" y="4215939"/>
          <a:ext cx="4943016" cy="374597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26987</xdr:colOff>
      <xdr:row>27</xdr:row>
      <xdr:rowOff>2314</xdr:rowOff>
    </xdr:from>
    <xdr:to>
      <xdr:col>9</xdr:col>
      <xdr:colOff>0</xdr:colOff>
      <xdr:row>40</xdr:row>
      <xdr:rowOff>190499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3DF86A0-C5FD-4450-92E7-237736D9E3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38100</xdr:colOff>
      <xdr:row>21</xdr:row>
      <xdr:rowOff>342900</xdr:rowOff>
    </xdr:from>
    <xdr:to>
      <xdr:col>15</xdr:col>
      <xdr:colOff>685341</xdr:colOff>
      <xdr:row>41</xdr:row>
      <xdr:rowOff>6458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0011267-CD04-42BC-8CE9-861F78A22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40980" y="7094220"/>
          <a:ext cx="4944921" cy="374787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66675</xdr:colOff>
      <xdr:row>18</xdr:row>
      <xdr:rowOff>11841</xdr:rowOff>
    </xdr:from>
    <xdr:to>
      <xdr:col>9</xdr:col>
      <xdr:colOff>0</xdr:colOff>
      <xdr:row>32</xdr:row>
      <xdr:rowOff>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D9AB194-E007-4706-813D-DD8B2235C6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161925</xdr:colOff>
      <xdr:row>14</xdr:row>
      <xdr:rowOff>430103</xdr:rowOff>
    </xdr:from>
    <xdr:to>
      <xdr:col>15</xdr:col>
      <xdr:colOff>283845</xdr:colOff>
      <xdr:row>34</xdr:row>
      <xdr:rowOff>103827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1C42CB8-3E3B-E0E0-72B9-5CE958F0A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67675" y="4049603"/>
          <a:ext cx="4817745" cy="345514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93662</xdr:colOff>
      <xdr:row>25</xdr:row>
      <xdr:rowOff>2314</xdr:rowOff>
    </xdr:from>
    <xdr:to>
      <xdr:col>9</xdr:col>
      <xdr:colOff>76200</xdr:colOff>
      <xdr:row>39</xdr:row>
      <xdr:rowOff>26670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76EC39A-8003-4110-ADFC-68BF786FE9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200026</xdr:colOff>
      <xdr:row>21</xdr:row>
      <xdr:rowOff>249555</xdr:rowOff>
    </xdr:from>
    <xdr:to>
      <xdr:col>15</xdr:col>
      <xdr:colOff>478156</xdr:colOff>
      <xdr:row>41</xdr:row>
      <xdr:rowOff>54842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5CD9A2E-8067-493E-9198-985322028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43951" y="5354955"/>
          <a:ext cx="4970145" cy="357909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psor/Dropbox%20(PHIUS)/PHIUS%20Shared/Certification%20Team/Project%20Certification/01_Calculators_Protocol/Excel/Calculators%20-%20Master%20Lis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:/Users/jpsor/Dropbox%20(PHIUS)/PHIUS%20Shared/Certification%20Team/Project%20Certification/01_Calculators_Protocol/Excel/Calculators%20-%20Master%20List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psor/Dropbox%20(PHIUS)/PHIUS%20Shared/Certification%20Team/Project%20Certification/01_Calculators_Protocol/Excel/01_Calculators%20-%20Master%20List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icholasHernandez/Documents/Glen%20Brook%20Way/Glen%20Brook%20Way%20Calcs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jorte\Phius%20Dropbox\PHIUS%20Shared\Certification\Project%20Certification\02_Projects\2475-Old%20Colony%20Phase%20Six_Sabrina%20Larkin\3.%20Calculations\OCP6_R1%20Calcs_071323.xlsx" TargetMode="External"/><Relationship Id="rId1" Type="http://schemas.openxmlformats.org/officeDocument/2006/relationships/externalLinkPath" Target="/Users/jorte/Phius%20Dropbox/PHIUS%20Shared/Certification/Project%20Certification/02_Projects/2475-Old%20Colony%20Phase%20Six_Sabrina%20Larkin/3.%20Calculations/OCP6_R1%20Calcs_07132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swright/Documents/2012/2012%20Wright%20On/2012-08%20emerson/2012-08-22%20emerson%20PHPP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icholasHernandez/Downloads/PHIUS+%20Core%20PV%20Onsite%20Utilization%20Calculator%20v1.1%20(1)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%20UP%20FOR%20SSD%20-%20desktop/Passive%20Energy%20Designs/Projects/PHIUS%20files/Projects/PHIUS%20-%20VertdesignInc/THERM/101103%20fairview%20exampl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wegon Language"/>
      <sheetName val="Multiple Heat Pumps"/>
      <sheetName val="UEF to EF"/>
      <sheetName val="HP Average COP"/>
      <sheetName val="HW Storage - AHRI"/>
      <sheetName val="Screening Definition"/>
      <sheetName val="IMEF"/>
      <sheetName val="BLINDS"/>
      <sheetName val="Walk-In Cooler"/>
      <sheetName val="Thermal Mass"/>
      <sheetName val="Fastener Correction"/>
      <sheetName val="NFRC - Window Calc"/>
      <sheetName val="Non-South Shading"/>
      <sheetName val="HP Performance"/>
      <sheetName val="HPWH COP"/>
      <sheetName val="HPWH OUT"/>
      <sheetName val="Make-Up Air"/>
      <sheetName val="Process Load"/>
      <sheetName val="PHIUS+ SF"/>
      <sheetName val="PHIUS+ MF"/>
      <sheetName val="Dwelling Units (MF)"/>
      <sheetName val="Common Areas (MF)"/>
      <sheetName val="Exterior Lighting (MF)"/>
      <sheetName val="Garage Lighting(MF)"/>
      <sheetName val="On-Demand-In Progress"/>
      <sheetName val="PV Utilization Curves"/>
      <sheetName val="Uneven Reveals"/>
      <sheetName val="Detailed LPD"/>
      <sheetName val="Calculators - Master List"/>
      <sheetName val="UEF Calc"/>
      <sheetName val="Non-Res PHIUS+ 2018 targets"/>
      <sheetName val="Washing Machine"/>
      <sheetName val="Low Slope Roofs"/>
      <sheetName val="Pool Calc (Outdoor)"/>
      <sheetName val="Recirc Pump Run Time"/>
      <sheetName val="Non-Res Occupancy"/>
      <sheetName val="Calculators - Master List.xlsx"/>
      <sheetName val="Estimate FCU run-times"/>
      <sheetName val="Site Shading"/>
      <sheetName val="Site Shading v2"/>
      <sheetName val="Edge Uf to Psi spac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6">
          <cell r="E16" t="str">
            <v>kWh/day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/>
      <sheetData sheetId="30" refreshError="1"/>
      <sheetData sheetId="31"/>
      <sheetData sheetId="32"/>
      <sheetData sheetId="33" refreshError="1"/>
      <sheetData sheetId="34" refreshError="1"/>
      <sheetData sheetId="35"/>
      <sheetData sheetId="36" refreshError="1"/>
      <sheetData sheetId="37"/>
      <sheetData sheetId="38"/>
      <sheetData sheetId="39"/>
      <sheetData sheetId="4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wegon Language"/>
      <sheetName val="Multiple Heat Pumps"/>
      <sheetName val="UEF to EF"/>
      <sheetName val="HP Average COP"/>
      <sheetName val="HW Storage - AHRI"/>
      <sheetName val="Screening Definition"/>
      <sheetName val="IMEF"/>
      <sheetName val="BLINDS"/>
      <sheetName val="Walk-In Cooler"/>
      <sheetName val="Thermal Mass"/>
      <sheetName val="Fastener Correction"/>
      <sheetName val="NFRC - Window Calc"/>
      <sheetName val="Non-Res PHIUS+ 2018 targets"/>
      <sheetName val="Non-South Shading"/>
      <sheetName val="HP Performance"/>
      <sheetName val="HPWH COP"/>
      <sheetName val="HPWH OUT"/>
      <sheetName val="Make-Up Air"/>
      <sheetName val="Process Load"/>
      <sheetName val="PHIUS+ SF"/>
      <sheetName val="PHIUS+ MF"/>
      <sheetName val="Dwelling Units (MF)"/>
      <sheetName val="Common Areas (MF)"/>
      <sheetName val="Exterior Lighting (MF)"/>
      <sheetName val="Garage Lighting(MF)"/>
      <sheetName val="On-Demand-In Progress"/>
      <sheetName val="PV Utilization Curves"/>
      <sheetName val="Uneven Reveals"/>
      <sheetName val="Detailed LPD"/>
      <sheetName val="Calculators - Master List"/>
      <sheetName val="UEF Calc"/>
      <sheetName val="Washing Machine"/>
      <sheetName val="Estimate FCU run-times"/>
      <sheetName val="Pool Calc (Outdoor)"/>
      <sheetName val="Recirc Pump Run Time"/>
      <sheetName val="Low Slope Roofs"/>
      <sheetName val="Non-Res Occupancy"/>
      <sheetName val="Site Shading"/>
      <sheetName val="Site Shading v2"/>
      <sheetName val="Calculators - Master List.xlsx"/>
      <sheetName val="Edge Uf to Psi spac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ultiple Dryer Inputs"/>
      <sheetName val="NFRC - Window Calculation"/>
      <sheetName val="ERV Outside Thermal Envelope"/>
      <sheetName val="Multiple Heat Pumps"/>
      <sheetName val="Estimate FCU run-times"/>
      <sheetName val="Pool Calc (Outdoor)"/>
      <sheetName val="Recirc Pump Run Time"/>
      <sheetName val="Low Slope Roofs"/>
      <sheetName val="Swegon Language"/>
      <sheetName val="UEF to EF"/>
      <sheetName val="HP Average COP"/>
      <sheetName val="HW Storage - AHRI"/>
      <sheetName val="Screening Definition"/>
      <sheetName val="IMEF"/>
      <sheetName val="BLINDS"/>
      <sheetName val="Walk-In Cooler"/>
      <sheetName val="Thermal Mass"/>
      <sheetName val="Fastener Correction"/>
      <sheetName val="Non-Res PHIUS+ 2018 targets"/>
      <sheetName val="Non-South Shading"/>
      <sheetName val="HP Performance"/>
      <sheetName val="HPWH COP"/>
      <sheetName val="HPWH OUT"/>
      <sheetName val="Make-Up Air"/>
      <sheetName val="Process Load"/>
      <sheetName val="PHIUS+ SF"/>
      <sheetName val="PHIUS+ MF"/>
      <sheetName val="Dwelling Units (MF)"/>
      <sheetName val="Common Areas (MF)"/>
      <sheetName val="Exterior Lighting (MF)"/>
      <sheetName val="Garage Lighting(MF)"/>
      <sheetName val="PV Utilization Curves"/>
      <sheetName val="Uneven Reveals"/>
      <sheetName val="Detailed LPD"/>
      <sheetName val="Site Shading v2"/>
      <sheetName val="Edge Uf to Psi spacer"/>
      <sheetName val="Deep Footing"/>
      <sheetName val="Washing Machine"/>
      <sheetName val="NFRC - Window Calc"/>
      <sheetName val="Non-Res Occupancy"/>
      <sheetName val="On-Demand-In Progress"/>
      <sheetName val="Site Shading"/>
      <sheetName val="01_Calculators - Master List"/>
      <sheetName val="COP at 5F"/>
      <sheetName val="HPWH outside"/>
      <sheetName val="Dryer Input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/>
      <sheetData sheetId="4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idential Report"/>
      <sheetName val="PHIUS+ TOTALS"/>
      <sheetName val="Dwelling Units"/>
      <sheetName val="Common Areas"/>
      <sheetName val="Common Areas_Proposed"/>
      <sheetName val="Exterior Lighting"/>
      <sheetName val="Garage Lighting"/>
      <sheetName val="RES_iCFA, Net Volume &amp; DHW"/>
      <sheetName val="Glazing NFRC Calcs"/>
      <sheetName val="Mechanicals"/>
      <sheetName val="Appliances"/>
      <sheetName val="PV Utilization Curves"/>
      <sheetName val="Energy Star Requirements"/>
      <sheetName val="Glen Brook Way Calcs"/>
    </sheetNames>
    <sheetDataSet>
      <sheetData sheetId="0" refreshError="1"/>
      <sheetData sheetId="1">
        <row r="6">
          <cell r="C6">
            <v>41</v>
          </cell>
        </row>
      </sheetData>
      <sheetData sheetId="2">
        <row r="7">
          <cell r="Z7">
            <v>6940.860859156759</v>
          </cell>
        </row>
      </sheetData>
      <sheetData sheetId="3"/>
      <sheetData sheetId="4">
        <row r="6">
          <cell r="W6">
            <v>14856.664890600005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Notes"/>
      <sheetName val="Phius TOTALS"/>
      <sheetName val="Dwelling Units"/>
      <sheetName val="Default Common Areas"/>
      <sheetName val="Custom Common Areas"/>
      <sheetName val="Elevator Calculations (ES MFNC)"/>
      <sheetName val="Exterior Lights_Yard"/>
      <sheetName val="iCFA, Net Volume "/>
      <sheetName val="DHW Pipe Takeoff"/>
      <sheetName val="DHW Individual Pipe Takeoff"/>
      <sheetName val="HW Storage - AHRI"/>
      <sheetName val="HW Storage - No Rating"/>
      <sheetName val="QAHV-N136"/>
      <sheetName val="Multiple Heat Pumps - Recirc"/>
      <sheetName val="Multiple Heat Pumps - Vent"/>
      <sheetName val="HSPF Derate"/>
      <sheetName val="ERV Outside Thermal Envelope"/>
      <sheetName val="Fastener correction"/>
      <sheetName val="NFRC - Door"/>
      <sheetName val="NFRC - Storefront"/>
      <sheetName val="Glazing Reveal"/>
      <sheetName val="Foundation Interface"/>
      <sheetName val="Residential Appliances"/>
      <sheetName val="PV Utilization"/>
      <sheetName val="Definit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21">
          <cell r="E21" t="str">
            <v>COP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"/>
      <sheetName val="Conversion"/>
      <sheetName val="Verification"/>
      <sheetName val="Verification SI"/>
      <sheetName val="REPORT"/>
      <sheetName val="NOTES"/>
      <sheetName val="RefDims"/>
      <sheetName val="Areas"/>
      <sheetName val="Areas SI"/>
      <sheetName val="R-List"/>
      <sheetName val="U-List SI"/>
      <sheetName val="R-Values"/>
      <sheetName val="U-Values SI"/>
      <sheetName val="Ground 1"/>
      <sheetName val="Ground 1 SI"/>
      <sheetName val="Ground 2"/>
      <sheetName val="Ground 2 SI"/>
      <sheetName val="Ground 3"/>
      <sheetName val="Ground 3 SI"/>
      <sheetName val="WinEntry"/>
      <sheetName val="Window"/>
      <sheetName val="Window SI"/>
      <sheetName val="WinType"/>
      <sheetName val="WinType SI"/>
      <sheetName val="Shading"/>
      <sheetName val="Shading SI"/>
      <sheetName val="Ventilation"/>
      <sheetName val="Ventilation SI"/>
      <sheetName val="Annual Heat Demand"/>
      <sheetName val="Annual Heat Demand SI"/>
      <sheetName val="Monthly"/>
      <sheetName val="Monthly SI"/>
      <sheetName val="Heat Load"/>
      <sheetName val="Heat Load SI"/>
      <sheetName val="Summer"/>
      <sheetName val="Summer SI"/>
      <sheetName val="Shading-S"/>
      <sheetName val="Shading-S SI"/>
      <sheetName val="SummVent"/>
      <sheetName val="SummVent SI"/>
      <sheetName val="Cooling"/>
      <sheetName val="Cooling SI"/>
      <sheetName val="Cooling Units"/>
      <sheetName val="Cooling Units SI"/>
      <sheetName val="Cooling Load"/>
      <sheetName val="Cooling Load SI"/>
      <sheetName val="DHW"/>
      <sheetName val="DHW SI"/>
      <sheetName val="SolarDHW"/>
      <sheetName val="SolarDHW SI"/>
      <sheetName val="Electricity"/>
      <sheetName val="Electricity SI"/>
      <sheetName val="Elec Non-Dom"/>
      <sheetName val="Elec Non-Dom SI"/>
      <sheetName val="Aux Elec"/>
      <sheetName val="Aux Elec SI"/>
      <sheetName val="PE Value"/>
      <sheetName val="PE Value SI"/>
      <sheetName val="Compact"/>
      <sheetName val="Compact SI"/>
      <sheetName val="Boiler"/>
      <sheetName val="Boiler SI"/>
      <sheetName val="District Heat"/>
      <sheetName val="District Heat SI"/>
      <sheetName val="Climate"/>
      <sheetName val="Climate SI"/>
      <sheetName val="IHG"/>
      <sheetName val="IHG SI"/>
      <sheetName val="IHG Non-Dom"/>
      <sheetName val="IHG Non-Dom SI"/>
      <sheetName val="Use Non-Dom"/>
      <sheetName val="Use Non-Dom SI"/>
      <sheetName val="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1">
          <cell r="A1" t="str">
            <v>Passive House Planning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>
        <row r="18">
          <cell r="D18" t="str">
            <v>Additional Reduction Factor Shading</v>
          </cell>
          <cell r="E18" t="str">
            <v>rother</v>
          </cell>
          <cell r="F18" t="str">
            <v/>
          </cell>
          <cell r="G18" t="str">
            <v>%</v>
          </cell>
        </row>
      </sheetData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>
        <row r="18">
          <cell r="B18" t="str">
            <v>Primärenergie-Faktor Strom</v>
          </cell>
        </row>
        <row r="27">
          <cell r="S27" t="str">
            <v>Interpolation von Leistung und COP aus den Prüfstandswerten in Abh. der Außentemperatur</v>
          </cell>
        </row>
        <row r="28">
          <cell r="R28" t="str">
            <v>Leistung bzw. COP</v>
          </cell>
          <cell r="S28" t="str">
            <v>PWP,Heiz(THeizlast)</v>
          </cell>
          <cell r="T28" t="str">
            <v>PWP,Heiz(TBereit)</v>
          </cell>
          <cell r="U28" t="str">
            <v>PWP,WW(THeizlast)</v>
          </cell>
          <cell r="V28" t="str">
            <v>PWP,WW(TBereit)</v>
          </cell>
          <cell r="W28" t="str">
            <v>PWP,Bereit(THeizlast)</v>
          </cell>
          <cell r="X28" t="str">
            <v>PWP,Bereit(TBereit)</v>
          </cell>
          <cell r="Y28" t="str">
            <v>COPHeiz, 0 bis tleist</v>
          </cell>
          <cell r="Z28" t="str">
            <v>COPHeiz,tleist bis tBereit</v>
          </cell>
          <cell r="AA28" t="str">
            <v>COPWW,0 bis tHeiztage</v>
          </cell>
          <cell r="AB28" t="str">
            <v>COPWW,tleist bis tHeiztage</v>
          </cell>
          <cell r="AC28" t="str">
            <v>COPBereit,0 bis tleist</v>
          </cell>
          <cell r="AD28" t="str">
            <v>COPBereit,tleist bis tHeiztage</v>
          </cell>
          <cell r="AE28" t="str">
            <v>COPWW,Sommer</v>
          </cell>
          <cell r="AF28" t="str">
            <v>COPBereit,Sommer</v>
          </cell>
        </row>
        <row r="29">
          <cell r="R29" t="str">
            <v>Außentemperatur [°C]</v>
          </cell>
          <cell r="S29" t="e">
            <v>#VALUE!</v>
          </cell>
          <cell r="T29" t="e">
            <v>#VALUE!</v>
          </cell>
          <cell r="U29" t="e">
            <v>#VALUE!</v>
          </cell>
          <cell r="V29" t="e">
            <v>#VALUE!</v>
          </cell>
          <cell r="W29" t="e">
            <v>#VALUE!</v>
          </cell>
          <cell r="X29" t="e">
            <v>#VALUE!</v>
          </cell>
          <cell r="Y29" t="e">
            <v>#VALUE!</v>
          </cell>
          <cell r="Z29" t="e">
            <v>#VALUE!</v>
          </cell>
          <cell r="AA29" t="e">
            <v>#VALUE!</v>
          </cell>
          <cell r="AB29" t="e">
            <v>#VALUE!</v>
          </cell>
          <cell r="AC29" t="e">
            <v>#VALUE!</v>
          </cell>
          <cell r="AD29" t="e">
            <v>#VALUE!</v>
          </cell>
          <cell r="AE29">
            <v>20</v>
          </cell>
          <cell r="AF29">
            <v>20</v>
          </cell>
        </row>
        <row r="30">
          <cell r="R30" t="str">
            <v>a1,2,3,4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</row>
        <row r="31">
          <cell r="R31" t="str">
            <v>b1,2,3,4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</row>
        <row r="32">
          <cell r="R32" t="str">
            <v>a1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</row>
        <row r="33">
          <cell r="R33" t="str">
            <v>b1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</row>
        <row r="36">
          <cell r="R36" t="str">
            <v>a2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R37" t="str">
            <v>b2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</row>
        <row r="38">
          <cell r="R38" t="str">
            <v>a3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</row>
        <row r="39">
          <cell r="R39" t="str">
            <v>b3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</row>
        <row r="40">
          <cell r="R40" t="str">
            <v>T1</v>
          </cell>
          <cell r="S40" t="str">
            <v/>
          </cell>
          <cell r="T40" t="str">
            <v/>
          </cell>
          <cell r="U40" t="str">
            <v/>
          </cell>
          <cell r="V40" t="str">
            <v/>
          </cell>
          <cell r="W40" t="str">
            <v/>
          </cell>
          <cell r="X40" t="str">
            <v/>
          </cell>
          <cell r="Y40" t="str">
            <v/>
          </cell>
          <cell r="Z40" t="str">
            <v/>
          </cell>
          <cell r="AA40" t="str">
            <v/>
          </cell>
          <cell r="AB40" t="str">
            <v/>
          </cell>
          <cell r="AC40" t="str">
            <v/>
          </cell>
          <cell r="AD40" t="str">
            <v/>
          </cell>
          <cell r="AE40" t="str">
            <v/>
          </cell>
          <cell r="AF40" t="str">
            <v/>
          </cell>
        </row>
        <row r="41">
          <cell r="R41" t="str">
            <v>T2</v>
          </cell>
          <cell r="S41" t="str">
            <v/>
          </cell>
          <cell r="T41" t="str">
            <v/>
          </cell>
          <cell r="U41" t="str">
            <v/>
          </cell>
          <cell r="V41" t="str">
            <v/>
          </cell>
          <cell r="W41" t="str">
            <v/>
          </cell>
          <cell r="X41" t="str">
            <v/>
          </cell>
          <cell r="Y41" t="str">
            <v/>
          </cell>
          <cell r="Z41" t="str">
            <v/>
          </cell>
          <cell r="AA41" t="str">
            <v/>
          </cell>
          <cell r="AB41" t="str">
            <v/>
          </cell>
          <cell r="AC41" t="str">
            <v/>
          </cell>
          <cell r="AD41" t="str">
            <v/>
          </cell>
          <cell r="AE41" t="str">
            <v/>
          </cell>
          <cell r="AF41" t="str">
            <v/>
          </cell>
        </row>
        <row r="42">
          <cell r="R42" t="str">
            <v>T3</v>
          </cell>
          <cell r="S42" t="str">
            <v/>
          </cell>
          <cell r="T42" t="str">
            <v/>
          </cell>
          <cell r="U42" t="str">
            <v/>
          </cell>
          <cell r="V42" t="str">
            <v/>
          </cell>
          <cell r="W42" t="str">
            <v/>
          </cell>
          <cell r="X42" t="str">
            <v/>
          </cell>
          <cell r="Y42" t="str">
            <v/>
          </cell>
          <cell r="Z42" t="str">
            <v/>
          </cell>
          <cell r="AA42" t="str">
            <v/>
          </cell>
          <cell r="AB42" t="str">
            <v/>
          </cell>
          <cell r="AC42" t="str">
            <v/>
          </cell>
          <cell r="AD42" t="str">
            <v/>
          </cell>
          <cell r="AE42" t="str">
            <v/>
          </cell>
          <cell r="AF42" t="str">
            <v/>
          </cell>
        </row>
        <row r="43">
          <cell r="R43" t="str">
            <v>T4</v>
          </cell>
          <cell r="S43" t="str">
            <v/>
          </cell>
          <cell r="T43" t="str">
            <v/>
          </cell>
          <cell r="U43" t="str">
            <v/>
          </cell>
          <cell r="V43" t="str">
            <v/>
          </cell>
          <cell r="W43" t="str">
            <v/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/>
          </cell>
          <cell r="AD43" t="str">
            <v/>
          </cell>
          <cell r="AE43" t="str">
            <v/>
          </cell>
          <cell r="AF43" t="str">
            <v/>
          </cell>
        </row>
        <row r="44">
          <cell r="R44" t="str">
            <v>P bzw. COP Punkt 1</v>
          </cell>
          <cell r="S44" t="e">
            <v>#N/A</v>
          </cell>
          <cell r="T44" t="e">
            <v>#N/A</v>
          </cell>
          <cell r="U44" t="e">
            <v>#N/A</v>
          </cell>
          <cell r="V44" t="e">
            <v>#N/A</v>
          </cell>
          <cell r="W44" t="e">
            <v>#N/A</v>
          </cell>
          <cell r="X44" t="e">
            <v>#N/A</v>
          </cell>
          <cell r="Y44" t="e">
            <v>#N/A</v>
          </cell>
          <cell r="Z44" t="e">
            <v>#N/A</v>
          </cell>
          <cell r="AA44" t="e">
            <v>#N/A</v>
          </cell>
          <cell r="AB44" t="e">
            <v>#N/A</v>
          </cell>
          <cell r="AC44" t="e">
            <v>#N/A</v>
          </cell>
          <cell r="AD44" t="e">
            <v>#N/A</v>
          </cell>
          <cell r="AE44" t="e">
            <v>#N/A</v>
          </cell>
          <cell r="AF44" t="e">
            <v>#N/A</v>
          </cell>
        </row>
        <row r="45">
          <cell r="R45" t="str">
            <v>P bzw. COP Punkt 2</v>
          </cell>
          <cell r="S45" t="e">
            <v>#N/A</v>
          </cell>
          <cell r="T45" t="e">
            <v>#N/A</v>
          </cell>
          <cell r="U45" t="e">
            <v>#N/A</v>
          </cell>
          <cell r="V45" t="e">
            <v>#N/A</v>
          </cell>
          <cell r="W45" t="e">
            <v>#N/A</v>
          </cell>
          <cell r="X45" t="e">
            <v>#N/A</v>
          </cell>
          <cell r="Y45" t="e">
            <v>#N/A</v>
          </cell>
          <cell r="Z45" t="e">
            <v>#N/A</v>
          </cell>
          <cell r="AA45" t="e">
            <v>#N/A</v>
          </cell>
          <cell r="AB45" t="e">
            <v>#N/A</v>
          </cell>
          <cell r="AC45" t="e">
            <v>#N/A</v>
          </cell>
          <cell r="AD45" t="e">
            <v>#N/A</v>
          </cell>
          <cell r="AE45" t="e">
            <v>#N/A</v>
          </cell>
          <cell r="AF45" t="e">
            <v>#N/A</v>
          </cell>
        </row>
        <row r="46">
          <cell r="R46" t="str">
            <v>P bzw. COP Punkt 3</v>
          </cell>
          <cell r="S46" t="e">
            <v>#N/A</v>
          </cell>
          <cell r="T46" t="e">
            <v>#N/A</v>
          </cell>
          <cell r="U46" t="e">
            <v>#N/A</v>
          </cell>
          <cell r="V46" t="e">
            <v>#N/A</v>
          </cell>
          <cell r="W46" t="e">
            <v>#N/A</v>
          </cell>
          <cell r="X46" t="e">
            <v>#N/A</v>
          </cell>
          <cell r="Y46" t="e">
            <v>#N/A</v>
          </cell>
          <cell r="Z46" t="e">
            <v>#N/A</v>
          </cell>
          <cell r="AA46" t="e">
            <v>#N/A</v>
          </cell>
          <cell r="AB46" t="e">
            <v>#N/A</v>
          </cell>
          <cell r="AC46" t="e">
            <v>#N/A</v>
          </cell>
          <cell r="AD46" t="e">
            <v>#N/A</v>
          </cell>
          <cell r="AE46" t="e">
            <v>#N/A</v>
          </cell>
          <cell r="AF46" t="e">
            <v>#N/A</v>
          </cell>
        </row>
        <row r="47">
          <cell r="R47" t="str">
            <v>P bzw. COP Punkt 4</v>
          </cell>
          <cell r="S47" t="e">
            <v>#N/A</v>
          </cell>
          <cell r="T47" t="e">
            <v>#N/A</v>
          </cell>
          <cell r="U47" t="e">
            <v>#N/A</v>
          </cell>
          <cell r="V47" t="e">
            <v>#N/A</v>
          </cell>
          <cell r="W47" t="e">
            <v>#N/A</v>
          </cell>
          <cell r="X47" t="e">
            <v>#N/A</v>
          </cell>
          <cell r="Y47" t="e">
            <v>#N/A</v>
          </cell>
          <cell r="Z47" t="e">
            <v>#N/A</v>
          </cell>
          <cell r="AA47" t="e">
            <v>#N/A</v>
          </cell>
          <cell r="AB47" t="e">
            <v>#N/A</v>
          </cell>
          <cell r="AC47" t="e">
            <v>#N/A</v>
          </cell>
          <cell r="AD47" t="e">
            <v>#N/A</v>
          </cell>
          <cell r="AE47" t="e">
            <v>#N/A</v>
          </cell>
          <cell r="AF47" t="e">
            <v>#N/A</v>
          </cell>
        </row>
        <row r="48">
          <cell r="R48" t="str">
            <v>Tamb&lt;T1</v>
          </cell>
          <cell r="S48" t="e">
            <v>#VALUE!</v>
          </cell>
          <cell r="T48" t="e">
            <v>#VALUE!</v>
          </cell>
          <cell r="U48" t="e">
            <v>#VALUE!</v>
          </cell>
          <cell r="V48" t="e">
            <v>#VALUE!</v>
          </cell>
          <cell r="W48" t="e">
            <v>#VALUE!</v>
          </cell>
          <cell r="X48" t="e">
            <v>#VALUE!</v>
          </cell>
          <cell r="Y48" t="e">
            <v>#VALUE!</v>
          </cell>
          <cell r="Z48" t="e">
            <v>#VALUE!</v>
          </cell>
          <cell r="AA48" t="e">
            <v>#VALUE!</v>
          </cell>
          <cell r="AB48" t="e">
            <v>#VALUE!</v>
          </cell>
          <cell r="AC48" t="e">
            <v>#VALUE!</v>
          </cell>
          <cell r="AD48" t="e">
            <v>#VALUE!</v>
          </cell>
          <cell r="AE48">
            <v>0</v>
          </cell>
          <cell r="AF48">
            <v>0</v>
          </cell>
        </row>
        <row r="49">
          <cell r="R49" t="str">
            <v>T1&lt;=Tamb&lt;T2</v>
          </cell>
          <cell r="S49" t="e">
            <v>#VALUE!</v>
          </cell>
          <cell r="T49" t="e">
            <v>#VALUE!</v>
          </cell>
          <cell r="U49" t="e">
            <v>#VALUE!</v>
          </cell>
          <cell r="V49" t="e">
            <v>#VALUE!</v>
          </cell>
          <cell r="W49" t="e">
            <v>#VALUE!</v>
          </cell>
          <cell r="X49" t="e">
            <v>#VALUE!</v>
          </cell>
          <cell r="Y49" t="e">
            <v>#VALUE!</v>
          </cell>
          <cell r="Z49" t="e">
            <v>#VALUE!</v>
          </cell>
          <cell r="AA49" t="e">
            <v>#VALUE!</v>
          </cell>
          <cell r="AB49" t="e">
            <v>#VALUE!</v>
          </cell>
          <cell r="AC49" t="e">
            <v>#VALUE!</v>
          </cell>
          <cell r="AD49" t="e">
            <v>#VALUE!</v>
          </cell>
          <cell r="AE49">
            <v>0</v>
          </cell>
          <cell r="AF49">
            <v>0</v>
          </cell>
        </row>
        <row r="50">
          <cell r="R50" t="str">
            <v>T2&lt;=Tamb&lt;T3</v>
          </cell>
          <cell r="S50" t="e">
            <v>#VALUE!</v>
          </cell>
          <cell r="T50" t="e">
            <v>#VALUE!</v>
          </cell>
          <cell r="U50" t="e">
            <v>#VALUE!</v>
          </cell>
          <cell r="V50" t="e">
            <v>#VALUE!</v>
          </cell>
          <cell r="W50" t="e">
            <v>#VALUE!</v>
          </cell>
          <cell r="X50" t="e">
            <v>#VALUE!</v>
          </cell>
          <cell r="Y50" t="e">
            <v>#VALUE!</v>
          </cell>
          <cell r="Z50" t="e">
            <v>#VALUE!</v>
          </cell>
          <cell r="AA50" t="e">
            <v>#VALUE!</v>
          </cell>
          <cell r="AB50" t="e">
            <v>#VALUE!</v>
          </cell>
          <cell r="AC50" t="e">
            <v>#VALUE!</v>
          </cell>
          <cell r="AD50" t="e">
            <v>#VALUE!</v>
          </cell>
          <cell r="AE50">
            <v>0</v>
          </cell>
          <cell r="AF50">
            <v>0</v>
          </cell>
        </row>
        <row r="51">
          <cell r="R51" t="str">
            <v>T3&lt;=Tamb&lt;T4</v>
          </cell>
          <cell r="S51" t="e">
            <v>#VALUE!</v>
          </cell>
          <cell r="T51" t="e">
            <v>#VALUE!</v>
          </cell>
          <cell r="U51" t="e">
            <v>#VALUE!</v>
          </cell>
          <cell r="V51" t="e">
            <v>#VALUE!</v>
          </cell>
          <cell r="W51" t="e">
            <v>#VALUE!</v>
          </cell>
          <cell r="X51" t="e">
            <v>#VALUE!</v>
          </cell>
          <cell r="Y51" t="e">
            <v>#VALUE!</v>
          </cell>
          <cell r="Z51" t="e">
            <v>#VALUE!</v>
          </cell>
          <cell r="AA51" t="e">
            <v>#VALUE!</v>
          </cell>
          <cell r="AB51" t="e">
            <v>#VALUE!</v>
          </cell>
          <cell r="AC51" t="e">
            <v>#VALUE!</v>
          </cell>
          <cell r="AD51" t="e">
            <v>#VALUE!</v>
          </cell>
          <cell r="AE51">
            <v>0</v>
          </cell>
          <cell r="AF51">
            <v>0</v>
          </cell>
        </row>
        <row r="52">
          <cell r="R52" t="str">
            <v>Tamb&gt;=T4</v>
          </cell>
          <cell r="S52" t="e">
            <v>#VALUE!</v>
          </cell>
          <cell r="T52" t="e">
            <v>#VALUE!</v>
          </cell>
          <cell r="U52" t="e">
            <v>#VALUE!</v>
          </cell>
          <cell r="V52" t="e">
            <v>#VALUE!</v>
          </cell>
          <cell r="W52" t="e">
            <v>#VALUE!</v>
          </cell>
          <cell r="X52" t="e">
            <v>#VALUE!</v>
          </cell>
          <cell r="Y52" t="e">
            <v>#VALUE!</v>
          </cell>
          <cell r="Z52" t="e">
            <v>#VALUE!</v>
          </cell>
          <cell r="AA52" t="e">
            <v>#VALUE!</v>
          </cell>
          <cell r="AB52" t="e">
            <v>#VALUE!</v>
          </cell>
          <cell r="AC52" t="e">
            <v>#VALUE!</v>
          </cell>
          <cell r="AD52" t="e">
            <v>#VALUE!</v>
          </cell>
          <cell r="AE52">
            <v>0</v>
          </cell>
          <cell r="AF52">
            <v>0</v>
          </cell>
        </row>
        <row r="53">
          <cell r="R53" t="str">
            <v>P bzw. COP interpol.</v>
          </cell>
          <cell r="S53" t="e">
            <v>#VALUE!</v>
          </cell>
          <cell r="T53" t="e">
            <v>#VALUE!</v>
          </cell>
          <cell r="U53" t="e">
            <v>#VALUE!</v>
          </cell>
          <cell r="V53" t="e">
            <v>#VALUE!</v>
          </cell>
          <cell r="W53" t="e">
            <v>#VALUE!</v>
          </cell>
          <cell r="X53" t="e">
            <v>#VALUE!</v>
          </cell>
          <cell r="Y53" t="e">
            <v>#VALUE!</v>
          </cell>
          <cell r="Z53" t="e">
            <v>#VALUE!</v>
          </cell>
          <cell r="AA53" t="e">
            <v>#VALUE!</v>
          </cell>
          <cell r="AB53" t="e">
            <v>#VALUE!</v>
          </cell>
          <cell r="AC53" t="e">
            <v>#VALUE!</v>
          </cell>
          <cell r="AD53" t="e">
            <v>#VALUE!</v>
          </cell>
          <cell r="AE53">
            <v>0</v>
          </cell>
          <cell r="AF53">
            <v>0</v>
          </cell>
        </row>
        <row r="83">
          <cell r="B83" t="str">
            <v>Mittlere Arbeitszahl WP Heizung 0 bis tleist</v>
          </cell>
          <cell r="D83" t="str">
            <v>COPHeiz, 0 bis tleist</v>
          </cell>
          <cell r="F83" t="e">
            <v>#VALUE!</v>
          </cell>
        </row>
        <row r="84">
          <cell r="B84" t="str">
            <v>Wärmelieferung WP Heizung  0 bis tleist</v>
          </cell>
          <cell r="D84" t="str">
            <v>QWP,Heiz, 0 bis tleist</v>
          </cell>
          <cell r="F84" t="e">
            <v>#VALUE!</v>
          </cell>
          <cell r="G84" t="str">
            <v>kWh/a</v>
          </cell>
        </row>
        <row r="85">
          <cell r="B85" t="str">
            <v>Mittlere Arbeitszahl WP Heizung tleist bis tBereit</v>
          </cell>
          <cell r="D85" t="str">
            <v>COPHeiz,tleist bis tBereit</v>
          </cell>
          <cell r="F85" t="e">
            <v>#VALUE!</v>
          </cell>
        </row>
        <row r="86">
          <cell r="B86" t="str">
            <v>Wärmelieferung WP Heizung  tleist bis tBereit</v>
          </cell>
          <cell r="D86" t="str">
            <v>QWP,Heiz, tleist bis tBereit</v>
          </cell>
          <cell r="F86" t="e">
            <v>#VALUE!</v>
          </cell>
          <cell r="G86" t="str">
            <v>kWh/a</v>
          </cell>
        </row>
        <row r="87">
          <cell r="B87" t="str">
            <v xml:space="preserve">Mittlere Arbeitszahl WP Heizung </v>
          </cell>
          <cell r="F87" t="e">
            <v>#VALUE!</v>
          </cell>
        </row>
        <row r="88">
          <cell r="B88" t="str">
            <v>Mittlere Arbeitszahl WP Warmwasser 0 bis tHeiztage</v>
          </cell>
          <cell r="D88" t="str">
            <v>COPWW,0 bis tHeiztage</v>
          </cell>
          <cell r="F88" t="e">
            <v>#VALUE!</v>
          </cell>
        </row>
        <row r="89">
          <cell r="B89" t="str">
            <v>Wärmelieferung WP Warmwasser 0 bis tleist</v>
          </cell>
          <cell r="D89" t="str">
            <v>QWP,WW, 0 bis tHeiztage</v>
          </cell>
          <cell r="F89" t="e">
            <v>#VALUE!</v>
          </cell>
          <cell r="G89" t="str">
            <v>kWh/a</v>
          </cell>
        </row>
        <row r="90">
          <cell r="B90" t="str">
            <v>Mittlere Arbeitszahl WP Warmwasser tleist bis tHeiztage</v>
          </cell>
          <cell r="D90" t="str">
            <v>COPWW,tleist bis tHeiztage</v>
          </cell>
          <cell r="F90" t="e">
            <v>#VALUE!</v>
          </cell>
        </row>
        <row r="91">
          <cell r="B91" t="str">
            <v>Wärmelieferung WP Warmwasser tleist bis tHeiztage</v>
          </cell>
          <cell r="D91" t="str">
            <v>QWP,WW, tleist bis tHeiztage</v>
          </cell>
          <cell r="F91" t="e">
            <v>#VALUE!</v>
          </cell>
          <cell r="G91" t="str">
            <v>kWh/a</v>
          </cell>
        </row>
        <row r="92">
          <cell r="B92" t="str">
            <v>Mittlere Arbeitszahl WP Warmwasser Winter</v>
          </cell>
          <cell r="F92" t="e">
            <v>#VALUE!</v>
          </cell>
        </row>
        <row r="93">
          <cell r="B93" t="str">
            <v>Mittlere Arbeitszahl WP Bereitschaft 0 bis tHeiztage</v>
          </cell>
          <cell r="D93" t="str">
            <v>COPBereit,0 bis tleist</v>
          </cell>
          <cell r="F93" t="e">
            <v>#VALUE!</v>
          </cell>
        </row>
        <row r="94">
          <cell r="B94" t="str">
            <v>Wärmelieferung WP Bereitschaft 0 bis tleist</v>
          </cell>
          <cell r="D94" t="str">
            <v>QWP,Bereit, 0 bis tleist</v>
          </cell>
          <cell r="F94" t="e">
            <v>#VALUE!</v>
          </cell>
          <cell r="G94" t="str">
            <v>kWh/a</v>
          </cell>
        </row>
        <row r="95">
          <cell r="B95" t="str">
            <v>Mittlere Arbeitszahl WP Bereitschaft tleist bis tHeiztage</v>
          </cell>
          <cell r="D95" t="str">
            <v>COPBereit,tleist bis tHeiztage</v>
          </cell>
          <cell r="F95" t="e">
            <v>#VALUE!</v>
          </cell>
        </row>
        <row r="96">
          <cell r="B96" t="str">
            <v>Wärmelieferung WP Bereit tleist bis tHeiztage</v>
          </cell>
          <cell r="D96" t="str">
            <v>QWP,Bereit, tleist bis tHeiztage</v>
          </cell>
          <cell r="F96" t="e">
            <v>#VALUE!</v>
          </cell>
          <cell r="G96" t="str">
            <v>kWh/a</v>
          </cell>
        </row>
        <row r="97">
          <cell r="B97" t="str">
            <v>Mittlere Arbeitszahl WP Bereitschaft Winter</v>
          </cell>
          <cell r="D97" t="str">
            <v>COPBereit,Winter</v>
          </cell>
          <cell r="F97" t="e">
            <v>#VALUE!</v>
          </cell>
        </row>
        <row r="98">
          <cell r="B98" t="str">
            <v xml:space="preserve">Mittlere Arbeitszahl WP Bereitschaft Sommer </v>
          </cell>
          <cell r="D98" t="str">
            <v>COPBereit,Sommer</v>
          </cell>
          <cell r="F98">
            <v>0</v>
          </cell>
        </row>
        <row r="99">
          <cell r="B99" t="str">
            <v>Mittlere Arbeitszahl WP Warmwasser Sommer</v>
          </cell>
          <cell r="D99" t="str">
            <v>COPWW,Sommer</v>
          </cell>
          <cell r="F99">
            <v>0</v>
          </cell>
        </row>
        <row r="100">
          <cell r="B100" t="str">
            <v>Mittlere Arbeitszahl WP Warmwasser</v>
          </cell>
          <cell r="D100" t="str">
            <v>COPWW</v>
          </cell>
          <cell r="F100" t="e">
            <v>#VALUE!</v>
          </cell>
        </row>
        <row r="101">
          <cell r="B101" t="str">
            <v>Thermische Leistung Bereitschaftsbetrieb</v>
          </cell>
          <cell r="D101" t="str">
            <v>PBereit</v>
          </cell>
          <cell r="F101" t="e">
            <v>#VALUE!</v>
          </cell>
          <cell r="G101" t="str">
            <v>kW</v>
          </cell>
        </row>
        <row r="102">
          <cell r="B102" t="str">
            <v>Maximale Wärmeleistung der Wärmepumpe bei tleist</v>
          </cell>
          <cell r="D102" t="str">
            <v>Pleist</v>
          </cell>
          <cell r="F102" t="e">
            <v>#VALUE!</v>
          </cell>
          <cell r="G102" t="str">
            <v>kW</v>
          </cell>
        </row>
        <row r="103">
          <cell r="B103" t="str">
            <v>Heizlast</v>
          </cell>
          <cell r="D103" t="str">
            <v>PH</v>
          </cell>
          <cell r="F103">
            <v>2.5806534743832898</v>
          </cell>
          <cell r="G103" t="str">
            <v>kW</v>
          </cell>
        </row>
      </sheetData>
      <sheetData sheetId="60"/>
      <sheetData sheetId="61"/>
      <sheetData sheetId="62"/>
      <sheetData sheetId="63"/>
      <sheetData sheetId="64">
        <row r="89">
          <cell r="F89" t="str">
            <v>Ambient Temp (°F)</v>
          </cell>
        </row>
      </sheetData>
      <sheetData sheetId="65"/>
      <sheetData sheetId="66"/>
      <sheetData sheetId="67"/>
      <sheetData sheetId="68"/>
      <sheetData sheetId="69"/>
      <sheetData sheetId="70"/>
      <sheetData sheetId="71"/>
      <sheetData sheetId="7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V Utilization Calculator"/>
      <sheetName val="Sheet1"/>
    </sheetNames>
    <sheetDataSet>
      <sheetData sheetId="0">
        <row r="34">
          <cell r="E34" t="str">
            <v>Onsite utilization fraction (coincident production-and-use)</v>
          </cell>
        </row>
      </sheetData>
      <sheetData sheetId="1">
        <row r="1">
          <cell r="F1">
            <v>1</v>
          </cell>
          <cell r="G1">
            <v>2</v>
          </cell>
          <cell r="H1">
            <v>3</v>
          </cell>
          <cell r="I1" t="str">
            <v>3C</v>
          </cell>
          <cell r="J1">
            <v>4</v>
          </cell>
          <cell r="K1" t="str">
            <v>4C</v>
          </cell>
          <cell r="L1">
            <v>5</v>
          </cell>
          <cell r="M1">
            <v>6</v>
          </cell>
          <cell r="N1">
            <v>7</v>
          </cell>
          <cell r="O1">
            <v>8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"/>
      <sheetName val="Conversion"/>
      <sheetName val="Verification"/>
      <sheetName val="Verification SI"/>
      <sheetName val="Climate"/>
      <sheetName val="RefDims"/>
      <sheetName val="Areas"/>
      <sheetName val="Areas SI"/>
      <sheetName val="R-List"/>
      <sheetName val="U-List SI"/>
      <sheetName val="Insulation"/>
      <sheetName val="Bridges"/>
      <sheetName val="R-Values"/>
      <sheetName val="U-Values SI"/>
      <sheetName val="Ground 1"/>
      <sheetName val="Ground 1 SI"/>
      <sheetName val="Ground 2"/>
      <sheetName val="Ground 2 SI"/>
      <sheetName val="Ground 3"/>
      <sheetName val="Ground 3 SI"/>
      <sheetName val="WinEntry"/>
      <sheetName val="Window"/>
      <sheetName val="Window SI"/>
      <sheetName val="WinType"/>
      <sheetName val="WinType SI"/>
      <sheetName val="Shading SI"/>
      <sheetName val="Shading"/>
      <sheetName val="Ventilation"/>
      <sheetName val="Ventilation SI"/>
      <sheetName val="Annual Heat Demand"/>
      <sheetName val="Annual Heat Demand SI"/>
      <sheetName val="Monthly"/>
      <sheetName val="Monthly SI"/>
      <sheetName val="Heat Load"/>
      <sheetName val="Heat Load SI"/>
      <sheetName val="Summer"/>
      <sheetName val="Summer SI"/>
      <sheetName val="Shading-S"/>
      <sheetName val="Shading-S SI"/>
      <sheetName val="SummVent"/>
      <sheetName val="SummVent SI"/>
      <sheetName val="Cooling"/>
      <sheetName val="Cooling SI"/>
      <sheetName val="Cooling Units"/>
      <sheetName val="Cooling Units SI"/>
      <sheetName val="Cooling Load"/>
      <sheetName val="Cooling Load SI"/>
      <sheetName val="DHW"/>
      <sheetName val="DHW SI"/>
      <sheetName val="SolarDHW"/>
      <sheetName val="SolarDHW SI"/>
      <sheetName val="Electricity"/>
      <sheetName val="Electricity SI"/>
      <sheetName val="Elec Non-Dom"/>
      <sheetName val="Elec Non-Dom SI"/>
      <sheetName val="Aux Elec"/>
      <sheetName val="Aux Elec SI"/>
      <sheetName val="PE Value"/>
      <sheetName val="PE Value SI"/>
      <sheetName val="Compact"/>
      <sheetName val="Compact SI"/>
      <sheetName val="Boiler"/>
      <sheetName val="Boiler SI"/>
      <sheetName val="District Heat"/>
      <sheetName val="District Heat SI"/>
      <sheetName val="Climate SI"/>
      <sheetName val="IHG"/>
      <sheetName val="IHG SI"/>
      <sheetName val="IHG Non-Dom"/>
      <sheetName val="IHG Non-Dom SI"/>
      <sheetName val="Use Non-Dom"/>
      <sheetName val="Use Non-Dom SI"/>
      <sheetName val="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2">
          <cell r="A2" t="str">
            <v>G L A Z I N G     A C C O R D I N G     T O     C E R T I F I C A T I O N</v>
          </cell>
        </row>
        <row r="4">
          <cell r="B4" t="str">
            <v>for frame types, go to row:</v>
          </cell>
          <cell r="C4">
            <v>76</v>
          </cell>
        </row>
        <row r="5">
          <cell r="B5" t="str">
            <v>Type</v>
          </cell>
        </row>
        <row r="6">
          <cell r="A6" t="str">
            <v>Assembly
No.</v>
          </cell>
          <cell r="B6" t="str">
            <v>Glazing</v>
          </cell>
          <cell r="C6" t="str">
            <v>g-Value</v>
          </cell>
          <cell r="D6" t="str">
            <v>Ug-Value</v>
          </cell>
        </row>
        <row r="7">
          <cell r="D7" t="str">
            <v>W/(m2K)</v>
          </cell>
        </row>
        <row r="8">
          <cell r="A8">
            <v>1</v>
          </cell>
          <cell r="B8" t="str">
            <v>Thermotech Low Solar Gain Glass</v>
          </cell>
          <cell r="C8">
            <v>0.374</v>
          </cell>
          <cell r="D8">
            <v>0.68135999999999997</v>
          </cell>
        </row>
        <row r="9">
          <cell r="A9">
            <v>2</v>
          </cell>
          <cell r="B9" t="str">
            <v/>
          </cell>
          <cell r="C9" t="str">
            <v/>
          </cell>
          <cell r="D9" t="str">
            <v/>
          </cell>
        </row>
        <row r="10">
          <cell r="A10">
            <v>3</v>
          </cell>
          <cell r="B10" t="str">
            <v/>
          </cell>
          <cell r="C10" t="str">
            <v/>
          </cell>
          <cell r="D10" t="str">
            <v/>
          </cell>
        </row>
        <row r="11">
          <cell r="A11">
            <v>4</v>
          </cell>
          <cell r="B11" t="str">
            <v/>
          </cell>
          <cell r="C11" t="str">
            <v/>
          </cell>
          <cell r="D11" t="str">
            <v/>
          </cell>
        </row>
        <row r="12">
          <cell r="A12">
            <v>5</v>
          </cell>
          <cell r="B12" t="str">
            <v/>
          </cell>
          <cell r="C12" t="str">
            <v/>
          </cell>
          <cell r="D12" t="str">
            <v/>
          </cell>
        </row>
        <row r="13">
          <cell r="A13">
            <v>6</v>
          </cell>
          <cell r="B13" t="str">
            <v/>
          </cell>
          <cell r="C13" t="str">
            <v/>
          </cell>
          <cell r="D13" t="str">
            <v/>
          </cell>
        </row>
        <row r="14">
          <cell r="A14">
            <v>7</v>
          </cell>
          <cell r="B14" t="str">
            <v/>
          </cell>
          <cell r="C14" t="str">
            <v/>
          </cell>
          <cell r="D14" t="str">
            <v/>
          </cell>
        </row>
        <row r="15">
          <cell r="A15">
            <v>8</v>
          </cell>
          <cell r="B15" t="str">
            <v/>
          </cell>
          <cell r="C15" t="str">
            <v/>
          </cell>
          <cell r="D15" t="str">
            <v/>
          </cell>
        </row>
        <row r="16">
          <cell r="A16">
            <v>9</v>
          </cell>
          <cell r="B16" t="str">
            <v/>
          </cell>
          <cell r="C16" t="str">
            <v/>
          </cell>
          <cell r="D16" t="str">
            <v/>
          </cell>
        </row>
        <row r="17">
          <cell r="A17">
            <v>10</v>
          </cell>
          <cell r="B17" t="str">
            <v/>
          </cell>
          <cell r="C17" t="str">
            <v/>
          </cell>
          <cell r="D17" t="str">
            <v/>
          </cell>
        </row>
        <row r="18">
          <cell r="A18">
            <v>11</v>
          </cell>
          <cell r="B18" t="str">
            <v/>
          </cell>
          <cell r="C18" t="str">
            <v/>
          </cell>
          <cell r="D18" t="str">
            <v/>
          </cell>
        </row>
        <row r="76">
          <cell r="A76" t="str">
            <v>F R A M E     T Y P E     A C C O R D I N G     T O     C E R T I F I C A T I O N</v>
          </cell>
        </row>
        <row r="78">
          <cell r="B78" t="str">
            <v>for glazings, go to row:</v>
          </cell>
          <cell r="C78">
            <v>2</v>
          </cell>
        </row>
        <row r="79">
          <cell r="B79" t="str">
            <v>Type</v>
          </cell>
          <cell r="C79" t="str">
            <v>Uf-Value</v>
          </cell>
          <cell r="D79" t="str">
            <v>Frame Dimensions</v>
          </cell>
          <cell r="H79" t="str">
            <v>Thermal Bridge</v>
          </cell>
          <cell r="I79" t="str">
            <v>Thermal Bridge</v>
          </cell>
        </row>
        <row r="80">
          <cell r="A80" t="str">
            <v>Assembly
No.</v>
          </cell>
          <cell r="B80" t="str">
            <v xml:space="preserve">Frame  </v>
          </cell>
          <cell r="C80" t="str">
            <v>Frame</v>
          </cell>
          <cell r="D80" t="str">
            <v>Width - Left</v>
          </cell>
          <cell r="E80" t="str">
            <v>Width - Right</v>
          </cell>
          <cell r="F80" t="str">
            <v>Width - Below</v>
          </cell>
          <cell r="G80" t="str">
            <v>Width - Above</v>
          </cell>
          <cell r="H80" t="str">
            <v xml:space="preserve"> YSpacer</v>
          </cell>
          <cell r="I80" t="str">
            <v xml:space="preserve"> YInstallation</v>
          </cell>
        </row>
        <row r="81">
          <cell r="C81" t="str">
            <v>W/(m2K)</v>
          </cell>
          <cell r="D81" t="str">
            <v>m</v>
          </cell>
          <cell r="E81" t="str">
            <v>m</v>
          </cell>
          <cell r="F81" t="str">
            <v>m</v>
          </cell>
          <cell r="G81" t="str">
            <v>m</v>
          </cell>
          <cell r="H81" t="str">
            <v>W/(mK)</v>
          </cell>
          <cell r="I81" t="str">
            <v>W/(mK)</v>
          </cell>
        </row>
        <row r="82">
          <cell r="A82">
            <v>1</v>
          </cell>
          <cell r="B82" t="str">
            <v/>
          </cell>
          <cell r="C82" t="str">
            <v/>
          </cell>
          <cell r="D82" t="str">
            <v/>
          </cell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</row>
        <row r="83">
          <cell r="A83">
            <v>2</v>
          </cell>
          <cell r="B83" t="str">
            <v/>
          </cell>
          <cell r="C83" t="str">
            <v/>
          </cell>
          <cell r="D83" t="str">
            <v/>
          </cell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</row>
        <row r="84">
          <cell r="A84">
            <v>3</v>
          </cell>
          <cell r="B84" t="str">
            <v/>
          </cell>
          <cell r="C84" t="str">
            <v/>
          </cell>
          <cell r="D84" t="str">
            <v/>
          </cell>
          <cell r="E84" t="str">
            <v/>
          </cell>
          <cell r="F84" t="str">
            <v/>
          </cell>
          <cell r="G84" t="str">
            <v/>
          </cell>
          <cell r="H84" t="str">
            <v/>
          </cell>
          <cell r="I84" t="str">
            <v/>
          </cell>
        </row>
        <row r="85">
          <cell r="A85">
            <v>4</v>
          </cell>
          <cell r="B85" t="str">
            <v/>
          </cell>
          <cell r="C85" t="str">
            <v/>
          </cell>
          <cell r="D85" t="str">
            <v/>
          </cell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</row>
        <row r="86">
          <cell r="A86">
            <v>5</v>
          </cell>
          <cell r="B86" t="str">
            <v/>
          </cell>
          <cell r="C86" t="str">
            <v/>
          </cell>
          <cell r="D86" t="str">
            <v/>
          </cell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  <cell r="I86" t="str">
            <v/>
          </cell>
        </row>
        <row r="87">
          <cell r="A87">
            <v>6</v>
          </cell>
          <cell r="B87" t="str">
            <v/>
          </cell>
          <cell r="C87" t="str">
            <v/>
          </cell>
          <cell r="D87" t="str">
            <v/>
          </cell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</row>
        <row r="88">
          <cell r="A88">
            <v>7</v>
          </cell>
          <cell r="B88" t="str">
            <v/>
          </cell>
          <cell r="C88" t="str">
            <v/>
          </cell>
          <cell r="D88" t="str">
            <v/>
          </cell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</row>
        <row r="89">
          <cell r="A89">
            <v>8</v>
          </cell>
          <cell r="B89" t="str">
            <v/>
          </cell>
          <cell r="C89" t="str">
            <v/>
          </cell>
          <cell r="D89" t="str">
            <v/>
          </cell>
          <cell r="E89" t="str">
            <v/>
          </cell>
          <cell r="F89" t="str">
            <v/>
          </cell>
          <cell r="G89" t="str">
            <v/>
          </cell>
          <cell r="H89" t="str">
            <v/>
          </cell>
          <cell r="I89" t="str">
            <v/>
          </cell>
        </row>
        <row r="90">
          <cell r="A90">
            <v>9</v>
          </cell>
          <cell r="B90" t="str">
            <v/>
          </cell>
          <cell r="C90" t="str">
            <v/>
          </cell>
          <cell r="D90" t="str">
            <v/>
          </cell>
          <cell r="E90" t="str">
            <v/>
          </cell>
          <cell r="F90" t="str">
            <v/>
          </cell>
          <cell r="G90" t="str">
            <v/>
          </cell>
          <cell r="H90" t="str">
            <v/>
          </cell>
          <cell r="I90" t="str">
            <v/>
          </cell>
        </row>
        <row r="91">
          <cell r="A91">
            <v>10</v>
          </cell>
          <cell r="B91" t="str">
            <v/>
          </cell>
          <cell r="C91" t="str">
            <v/>
          </cell>
          <cell r="D91" t="str">
            <v/>
          </cell>
          <cell r="E91" t="str">
            <v/>
          </cell>
          <cell r="F91" t="str">
            <v/>
          </cell>
          <cell r="G91" t="str">
            <v/>
          </cell>
          <cell r="H91" t="str">
            <v/>
          </cell>
          <cell r="I91" t="str">
            <v/>
          </cell>
        </row>
        <row r="92">
          <cell r="A92">
            <v>11</v>
          </cell>
          <cell r="B92" t="str">
            <v/>
          </cell>
          <cell r="C92" t="str">
            <v/>
          </cell>
          <cell r="D92" t="str">
            <v/>
          </cell>
          <cell r="E92" t="str">
            <v/>
          </cell>
          <cell r="F92" t="str">
            <v/>
          </cell>
          <cell r="G92" t="str">
            <v/>
          </cell>
          <cell r="H92" t="str">
            <v/>
          </cell>
          <cell r="I92" t="str">
            <v/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18">
          <cell r="B18" t="str">
            <v>Primärenergie-Faktor Strom</v>
          </cell>
          <cell r="E18" t="str">
            <v>(Blatt Daten)</v>
          </cell>
          <cell r="F18">
            <v>2.7</v>
          </cell>
          <cell r="G18" t="str">
            <v>kWh/kWh</v>
          </cell>
        </row>
        <row r="19">
          <cell r="B19" t="str">
            <v>CO2-Emissionsfaktor (CO2-Äquivalent) Strom</v>
          </cell>
          <cell r="F19">
            <v>680</v>
          </cell>
          <cell r="G19" t="str">
            <v>g/kWh</v>
          </cell>
        </row>
        <row r="28">
          <cell r="C28" t="str">
            <v>Steigung Interpolation zwischen den Prüfpunkten</v>
          </cell>
          <cell r="D28" t="str">
            <v>a  PWP,Heiz</v>
          </cell>
          <cell r="R28" t="str">
            <v>Leistung bzw. COP</v>
          </cell>
          <cell r="S28" t="str">
            <v>PWP,Heiz(THeizlast)</v>
          </cell>
          <cell r="T28" t="str">
            <v>PWP,Heiz(TBereit)</v>
          </cell>
          <cell r="U28" t="str">
            <v>PWP,WW(THeizlast)</v>
          </cell>
          <cell r="V28" t="str">
            <v>PWP,WW(TBereit)</v>
          </cell>
          <cell r="W28" t="str">
            <v>PWP,Bereit(THeizlast)</v>
          </cell>
          <cell r="X28" t="str">
            <v>PWP,Bereit(TBereit)</v>
          </cell>
          <cell r="Y28" t="str">
            <v>COPHeiz, 0 bis tleist</v>
          </cell>
          <cell r="Z28" t="str">
            <v>COPHeiz,tleist bis tBereit</v>
          </cell>
          <cell r="AA28" t="str">
            <v>COPWW,0 bis tHeiztage</v>
          </cell>
          <cell r="AB28" t="str">
            <v>COPWW,tleist bis tHeiztage</v>
          </cell>
          <cell r="AC28" t="str">
            <v>COPBereit,0 bis tleist</v>
          </cell>
          <cell r="AD28" t="str">
            <v>COPBereit,tleist bis tHeiztage</v>
          </cell>
          <cell r="AE28" t="str">
            <v>COPWW,Sommer</v>
          </cell>
          <cell r="AF28" t="str">
            <v>COPBereit,Sommer</v>
          </cell>
        </row>
        <row r="29">
          <cell r="C29" t="str">
            <v>Achsabschnitt Interpolation zwischen den Prüfpunkten</v>
          </cell>
          <cell r="D29" t="str">
            <v>b  PWP,Heiz</v>
          </cell>
          <cell r="R29" t="str">
            <v>Außentemperatur [°C]</v>
          </cell>
          <cell r="S29" t="e">
            <v>#VALUE!</v>
          </cell>
          <cell r="T29" t="e">
            <v>#VALUE!</v>
          </cell>
          <cell r="U29" t="e">
            <v>#VALUE!</v>
          </cell>
          <cell r="V29" t="e">
            <v>#VALUE!</v>
          </cell>
          <cell r="W29" t="e">
            <v>#VALUE!</v>
          </cell>
          <cell r="X29" t="e">
            <v>#VALUE!</v>
          </cell>
          <cell r="Y29" t="e">
            <v>#VALUE!</v>
          </cell>
          <cell r="Z29" t="e">
            <v>#VALUE!</v>
          </cell>
          <cell r="AA29" t="e">
            <v>#VALUE!</v>
          </cell>
          <cell r="AB29" t="e">
            <v>#VALUE!</v>
          </cell>
          <cell r="AC29" t="e">
            <v>#VALUE!</v>
          </cell>
          <cell r="AD29" t="e">
            <v>#VALUE!</v>
          </cell>
          <cell r="AE29">
            <v>20</v>
          </cell>
          <cell r="AF29">
            <v>20</v>
          </cell>
        </row>
        <row r="31">
          <cell r="C31" t="str">
            <v>Steigung Interpolation zwischen den Prüfpunkten</v>
          </cell>
          <cell r="D31" t="str">
            <v>a COPHeiz</v>
          </cell>
          <cell r="R31" t="str">
            <v>b1,2,3,4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</row>
        <row r="32">
          <cell r="C32" t="str">
            <v>Achsabschnitt Interpolation zwischen den Prüfpunkten</v>
          </cell>
          <cell r="D32" t="str">
            <v>b COPHeiz</v>
          </cell>
          <cell r="R32" t="str">
            <v>a1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</row>
        <row r="33">
          <cell r="C33" t="str">
            <v>Exergetischer Gütegrad</v>
          </cell>
          <cell r="D33" t="str">
            <v>hex</v>
          </cell>
          <cell r="E33" t="e">
            <v>#VALUE!</v>
          </cell>
          <cell r="F33" t="e">
            <v>#VALUE!</v>
          </cell>
          <cell r="G33" t="e">
            <v>#VALUE!</v>
          </cell>
          <cell r="H33" t="e">
            <v>#VALUE!</v>
          </cell>
          <cell r="R33" t="str">
            <v>b1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</row>
        <row r="38">
          <cell r="B38" t="str">
            <v>Messwerte thermische Leistung Wärmepumpe Warmwasser</v>
          </cell>
          <cell r="D38" t="str">
            <v xml:space="preserve"> PWP,WW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R38" t="str">
            <v>a3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</row>
        <row r="41">
          <cell r="C41" t="str">
            <v>Steigung Interpolation zwischen den Prüfpunkten</v>
          </cell>
          <cell r="D41" t="str">
            <v>a  PWP,WW</v>
          </cell>
          <cell r="R41" t="str">
            <v>T2</v>
          </cell>
          <cell r="S41" t="str">
            <v/>
          </cell>
          <cell r="T41" t="str">
            <v/>
          </cell>
          <cell r="U41" t="str">
            <v/>
          </cell>
          <cell r="V41" t="str">
            <v/>
          </cell>
          <cell r="W41" t="str">
            <v/>
          </cell>
          <cell r="X41" t="str">
            <v/>
          </cell>
          <cell r="Y41" t="str">
            <v/>
          </cell>
          <cell r="Z41" t="str">
            <v/>
          </cell>
          <cell r="AA41" t="str">
            <v/>
          </cell>
          <cell r="AB41" t="str">
            <v/>
          </cell>
          <cell r="AC41" t="str">
            <v/>
          </cell>
          <cell r="AD41" t="str">
            <v/>
          </cell>
          <cell r="AE41" t="str">
            <v/>
          </cell>
          <cell r="AF41" t="str">
            <v/>
          </cell>
        </row>
        <row r="42">
          <cell r="C42" t="str">
            <v>Achsabschnitt Interpolation zwischen den Prüfpunkten</v>
          </cell>
          <cell r="D42" t="str">
            <v>b  PWP,WW</v>
          </cell>
          <cell r="R42" t="str">
            <v>T3</v>
          </cell>
          <cell r="S42" t="str">
            <v/>
          </cell>
          <cell r="T42" t="str">
            <v/>
          </cell>
          <cell r="U42" t="str">
            <v/>
          </cell>
          <cell r="V42" t="str">
            <v/>
          </cell>
          <cell r="W42" t="str">
            <v/>
          </cell>
          <cell r="X42" t="str">
            <v/>
          </cell>
          <cell r="Y42" t="str">
            <v/>
          </cell>
          <cell r="Z42" t="str">
            <v/>
          </cell>
          <cell r="AA42" t="str">
            <v/>
          </cell>
          <cell r="AB42" t="str">
            <v/>
          </cell>
          <cell r="AC42" t="str">
            <v/>
          </cell>
          <cell r="AD42" t="str">
            <v/>
          </cell>
          <cell r="AE42" t="str">
            <v/>
          </cell>
          <cell r="AF42" t="str">
            <v/>
          </cell>
        </row>
        <row r="43">
          <cell r="B43" t="str">
            <v>Arbeitszahl Warmwasser</v>
          </cell>
          <cell r="D43" t="str">
            <v xml:space="preserve"> COPWW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R43" t="str">
            <v>T4</v>
          </cell>
          <cell r="S43" t="str">
            <v/>
          </cell>
          <cell r="T43" t="str">
            <v/>
          </cell>
          <cell r="U43" t="str">
            <v/>
          </cell>
          <cell r="V43" t="str">
            <v/>
          </cell>
          <cell r="W43" t="str">
            <v/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/>
          </cell>
          <cell r="AD43" t="str">
            <v/>
          </cell>
          <cell r="AE43" t="str">
            <v/>
          </cell>
          <cell r="AF43" t="str">
            <v/>
          </cell>
        </row>
        <row r="46">
          <cell r="C46" t="str">
            <v>Steigung Interpolation zwischen den Prüfpunkten</v>
          </cell>
          <cell r="D46" t="str">
            <v>a COPWW</v>
          </cell>
          <cell r="R46" t="str">
            <v>P bzw. COP Punkt 3</v>
          </cell>
          <cell r="S46" t="e">
            <v>#N/A</v>
          </cell>
          <cell r="T46" t="e">
            <v>#N/A</v>
          </cell>
          <cell r="U46" t="e">
            <v>#N/A</v>
          </cell>
          <cell r="V46" t="e">
            <v>#N/A</v>
          </cell>
          <cell r="W46" t="e">
            <v>#N/A</v>
          </cell>
          <cell r="X46" t="e">
            <v>#N/A</v>
          </cell>
          <cell r="Y46" t="e">
            <v>#N/A</v>
          </cell>
          <cell r="Z46" t="e">
            <v>#N/A</v>
          </cell>
          <cell r="AA46" t="e">
            <v>#N/A</v>
          </cell>
          <cell r="AB46" t="e">
            <v>#N/A</v>
          </cell>
          <cell r="AC46" t="e">
            <v>#N/A</v>
          </cell>
          <cell r="AD46" t="e">
            <v>#N/A</v>
          </cell>
          <cell r="AE46" t="e">
            <v>#N/A</v>
          </cell>
          <cell r="AF46" t="e">
            <v>#N/A</v>
          </cell>
        </row>
        <row r="47">
          <cell r="C47" t="str">
            <v>Achsabschnitt Interpolation zwischen den Prüfpunkten</v>
          </cell>
          <cell r="D47" t="str">
            <v>b COPWW</v>
          </cell>
          <cell r="R47" t="str">
            <v>P bzw. COP Punkt 4</v>
          </cell>
          <cell r="S47" t="e">
            <v>#N/A</v>
          </cell>
          <cell r="T47" t="e">
            <v>#N/A</v>
          </cell>
          <cell r="U47" t="e">
            <v>#N/A</v>
          </cell>
          <cell r="V47" t="e">
            <v>#N/A</v>
          </cell>
          <cell r="W47" t="e">
            <v>#N/A</v>
          </cell>
          <cell r="X47" t="e">
            <v>#N/A</v>
          </cell>
          <cell r="Y47" t="e">
            <v>#N/A</v>
          </cell>
          <cell r="Z47" t="e">
            <v>#N/A</v>
          </cell>
          <cell r="AA47" t="e">
            <v>#N/A</v>
          </cell>
          <cell r="AB47" t="e">
            <v>#N/A</v>
          </cell>
          <cell r="AC47" t="e">
            <v>#N/A</v>
          </cell>
          <cell r="AD47" t="e">
            <v>#N/A</v>
          </cell>
          <cell r="AE47" t="e">
            <v>#N/A</v>
          </cell>
          <cell r="AF47" t="e">
            <v>#N/A</v>
          </cell>
        </row>
        <row r="48">
          <cell r="C48" t="str">
            <v>Exergetischer Gütegrad</v>
          </cell>
          <cell r="D48" t="str">
            <v>hex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R48" t="str">
            <v>Tamb&lt;T1</v>
          </cell>
          <cell r="S48" t="e">
            <v>#VALUE!</v>
          </cell>
          <cell r="T48" t="e">
            <v>#VALUE!</v>
          </cell>
          <cell r="U48" t="e">
            <v>#VALUE!</v>
          </cell>
          <cell r="V48" t="e">
            <v>#VALUE!</v>
          </cell>
          <cell r="W48" t="e">
            <v>#VALUE!</v>
          </cell>
          <cell r="X48" t="e">
            <v>#VALUE!</v>
          </cell>
          <cell r="Y48" t="e">
            <v>#VALUE!</v>
          </cell>
          <cell r="Z48" t="e">
            <v>#VALUE!</v>
          </cell>
          <cell r="AA48" t="e">
            <v>#VALUE!</v>
          </cell>
          <cell r="AB48" t="e">
            <v>#VALUE!</v>
          </cell>
          <cell r="AC48" t="e">
            <v>#VALUE!</v>
          </cell>
          <cell r="AD48" t="e">
            <v>#VALUE!</v>
          </cell>
          <cell r="AE48">
            <v>0</v>
          </cell>
          <cell r="AF48">
            <v>0</v>
          </cell>
        </row>
        <row r="51">
          <cell r="B51" t="str">
            <v>Default-Werte, falls keine Messwerte (aus WW übernommen )</v>
          </cell>
          <cell r="D51" t="str">
            <v xml:space="preserve"> Pwp,Bereit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str">
            <v>kW</v>
          </cell>
          <cell r="R51" t="str">
            <v>T3&lt;=Tamb&lt;T4</v>
          </cell>
          <cell r="S51" t="e">
            <v>#VALUE!</v>
          </cell>
          <cell r="T51" t="e">
            <v>#VALUE!</v>
          </cell>
          <cell r="U51" t="e">
            <v>#VALUE!</v>
          </cell>
          <cell r="V51" t="e">
            <v>#VALUE!</v>
          </cell>
          <cell r="W51" t="e">
            <v>#VALUE!</v>
          </cell>
          <cell r="X51" t="e">
            <v>#VALUE!</v>
          </cell>
          <cell r="Y51" t="e">
            <v>#VALUE!</v>
          </cell>
          <cell r="Z51" t="e">
            <v>#VALUE!</v>
          </cell>
          <cell r="AA51" t="e">
            <v>#VALUE!</v>
          </cell>
          <cell r="AB51" t="e">
            <v>#VALUE!</v>
          </cell>
          <cell r="AC51" t="e">
            <v>#VALUE!</v>
          </cell>
          <cell r="AD51" t="e">
            <v>#VALUE!</v>
          </cell>
          <cell r="AE51">
            <v>0</v>
          </cell>
          <cell r="AF51">
            <v>0</v>
          </cell>
        </row>
        <row r="53">
          <cell r="C53" t="str">
            <v>Steigung Interpolation zwischen den Prüfpunkten</v>
          </cell>
          <cell r="D53" t="str">
            <v>a  PWP,Bereit</v>
          </cell>
          <cell r="R53" t="str">
            <v>P bzw. COP interpol.</v>
          </cell>
          <cell r="S53" t="e">
            <v>#VALUE!</v>
          </cell>
          <cell r="T53" t="e">
            <v>#VALUE!</v>
          </cell>
          <cell r="U53" t="e">
            <v>#VALUE!</v>
          </cell>
          <cell r="V53" t="e">
            <v>#VALUE!</v>
          </cell>
          <cell r="W53" t="e">
            <v>#VALUE!</v>
          </cell>
          <cell r="X53" t="e">
            <v>#VALUE!</v>
          </cell>
          <cell r="Y53" t="e">
            <v>#VALUE!</v>
          </cell>
          <cell r="Z53" t="e">
            <v>#VALUE!</v>
          </cell>
          <cell r="AA53" t="e">
            <v>#VALUE!</v>
          </cell>
          <cell r="AB53" t="e">
            <v>#VALUE!</v>
          </cell>
          <cell r="AC53" t="e">
            <v>#VALUE!</v>
          </cell>
          <cell r="AD53" t="e">
            <v>#VALUE!</v>
          </cell>
          <cell r="AE53">
            <v>0</v>
          </cell>
          <cell r="AF53">
            <v>0</v>
          </cell>
        </row>
        <row r="54">
          <cell r="C54" t="str">
            <v>Achsabschnitt Interpolation zwischen den Prüfpunkten</v>
          </cell>
          <cell r="D54" t="str">
            <v>b  PWP,Bereit</v>
          </cell>
        </row>
        <row r="55">
          <cell r="B55" t="str">
            <v>Default-Werte, falls keine Messwerte (aus WW übernommen )</v>
          </cell>
          <cell r="D55" t="str">
            <v xml:space="preserve"> COPBereit</v>
          </cell>
          <cell r="E55" t="e">
            <v>#N/A</v>
          </cell>
          <cell r="F55" t="e">
            <v>#N/A</v>
          </cell>
          <cell r="G55" t="e">
            <v>#N/A</v>
          </cell>
          <cell r="H55" t="e">
            <v>#N/A</v>
          </cell>
        </row>
        <row r="57">
          <cell r="C57" t="str">
            <v>Steigung Interpolation zwischen den Prüfpunkten</v>
          </cell>
          <cell r="D57" t="str">
            <v>a COPBereit</v>
          </cell>
        </row>
        <row r="58">
          <cell r="C58" t="str">
            <v>Achsabschnitt Interpolation zwischen den Prüfpunkten</v>
          </cell>
          <cell r="D58" t="str">
            <v>b COPBereit</v>
          </cell>
        </row>
        <row r="59">
          <cell r="B59" t="str">
            <v>Mittlere elektrische Leistungsaufnahme im Bereitschaftsbetrieb</v>
          </cell>
          <cell r="D59" t="str">
            <v>Pel,mittel,Bereit</v>
          </cell>
          <cell r="E59" t="e">
            <v>#VALUE!</v>
          </cell>
          <cell r="F59" t="e">
            <v>#VALUE!</v>
          </cell>
          <cell r="G59" t="e">
            <v>#VALUE!</v>
          </cell>
          <cell r="H59" t="e">
            <v>#VALUE!</v>
          </cell>
          <cell r="I59" t="str">
            <v>W</v>
          </cell>
        </row>
        <row r="60">
          <cell r="B60" t="str">
            <v>Regression aus Messdaten</v>
          </cell>
        </row>
        <row r="61">
          <cell r="B61" t="str">
            <v>Regression thermische Leistung Wärmepumpe Heizung</v>
          </cell>
          <cell r="D61" t="str">
            <v xml:space="preserve"> PWP,Heiz</v>
          </cell>
          <cell r="E61" t="str">
            <v>(Prüfstandsmessung)</v>
          </cell>
          <cell r="G61" t="str">
            <v xml:space="preserve"> * Tamb + </v>
          </cell>
        </row>
        <row r="62">
          <cell r="B62" t="str">
            <v>Regression thermische Leistung Wärmepumpe Warmwasser</v>
          </cell>
          <cell r="D62" t="str">
            <v xml:space="preserve"> PWP,WW</v>
          </cell>
          <cell r="E62" t="str">
            <v>(Prüfstandsmessung)</v>
          </cell>
          <cell r="G62" t="str">
            <v xml:space="preserve"> * Tamb + </v>
          </cell>
        </row>
        <row r="63">
          <cell r="B63" t="str">
            <v>Regression thermische Leistung Wärmepumpe Bereitschaft</v>
          </cell>
          <cell r="D63" t="str">
            <v xml:space="preserve"> Pwp,Bereit</v>
          </cell>
          <cell r="E63" t="str">
            <v>(Prüfstandsmessung)</v>
          </cell>
          <cell r="G63" t="str">
            <v xml:space="preserve"> * Tamb + </v>
          </cell>
        </row>
        <row r="64">
          <cell r="B64" t="str">
            <v>Regression Arbeitszahl Heizung</v>
          </cell>
          <cell r="D64" t="str">
            <v xml:space="preserve"> COPHeiz</v>
          </cell>
          <cell r="E64" t="str">
            <v>(Prüfstandsmessung)</v>
          </cell>
          <cell r="G64" t="str">
            <v xml:space="preserve"> * Tamb + </v>
          </cell>
        </row>
        <row r="65">
          <cell r="B65" t="str">
            <v>Regression Arbeitszahl  Warmwasser</v>
          </cell>
          <cell r="D65" t="str">
            <v xml:space="preserve"> COPWW</v>
          </cell>
          <cell r="E65" t="str">
            <v>(Prüfstandsmessung)</v>
          </cell>
          <cell r="G65" t="str">
            <v xml:space="preserve"> * Tamb + </v>
          </cell>
        </row>
        <row r="66">
          <cell r="B66" t="str">
            <v>Regression Arbeitszahl  Bereitschaft</v>
          </cell>
          <cell r="D66" t="str">
            <v xml:space="preserve"> COPBereit</v>
          </cell>
          <cell r="E66" t="str">
            <v>(Prüfstandsmessung)</v>
          </cell>
          <cell r="G66" t="str">
            <v xml:space="preserve"> * Tamb + </v>
          </cell>
        </row>
        <row r="68">
          <cell r="B68" t="str">
            <v>TWW-Zapfanteile nach IEA-SHC Task 26</v>
          </cell>
          <cell r="D68" t="str">
            <v>Kategorie</v>
          </cell>
          <cell r="E68" t="str">
            <v>kleine Zapfungen</v>
          </cell>
          <cell r="F68" t="str">
            <v>mittlere Zapfungen</v>
          </cell>
          <cell r="G68" t="str">
            <v>Duschbad</v>
          </cell>
          <cell r="H68" t="str">
            <v>Badewanne</v>
          </cell>
        </row>
        <row r="69">
          <cell r="D69" t="str">
            <v>Anteil der gezapften Wärmemenge</v>
          </cell>
          <cell r="E69">
            <v>0.14238701530120801</v>
          </cell>
          <cell r="F69">
            <v>0.357031064596526</v>
          </cell>
          <cell r="G69">
            <v>0.39665148250441501</v>
          </cell>
          <cell r="H69">
            <v>0.103930437597852</v>
          </cell>
        </row>
        <row r="70">
          <cell r="B70" t="str">
            <v>Wichtungsfaktor COPSpeichernachladung</v>
          </cell>
          <cell r="D70" t="str">
            <v>fSpeichernachladung</v>
          </cell>
          <cell r="F70">
            <v>0.63163524073253896</v>
          </cell>
        </row>
        <row r="83">
          <cell r="B83" t="str">
            <v>Mittlere Arbeitszahl WP Heizung 0 bis tleist</v>
          </cell>
          <cell r="D83" t="str">
            <v>COPHeiz, 0 bis tleist</v>
          </cell>
          <cell r="F83" t="e">
            <v>#VALUE!</v>
          </cell>
          <cell r="K83" t="e">
            <v>#VALUE!</v>
          </cell>
        </row>
        <row r="84">
          <cell r="B84" t="str">
            <v>Wärmelieferung WP Heizung  0 bis tleist</v>
          </cell>
          <cell r="D84" t="str">
            <v>QWP,Heiz, 0 bis tleist</v>
          </cell>
          <cell r="F84" t="e">
            <v>#VALUE!</v>
          </cell>
          <cell r="G84" t="str">
            <v>kWh/a</v>
          </cell>
          <cell r="K84" t="e">
            <v>#VALUE!</v>
          </cell>
          <cell r="L84" t="str">
            <v>kWh/a</v>
          </cell>
        </row>
        <row r="85">
          <cell r="B85" t="str">
            <v>Mittlere Arbeitszahl WP Heizung tleist bis tBereit</v>
          </cell>
          <cell r="D85" t="str">
            <v>COPHeiz,tleist bis tBereit</v>
          </cell>
          <cell r="F85" t="e">
            <v>#VALUE!</v>
          </cell>
          <cell r="K85" t="e">
            <v>#VALUE!</v>
          </cell>
        </row>
        <row r="86">
          <cell r="B86" t="str">
            <v>Wärmelieferung WP Heizung  tleist bis tBereit</v>
          </cell>
          <cell r="D86" t="str">
            <v>QWP,Heiz, tleist bis tBereit</v>
          </cell>
          <cell r="F86" t="e">
            <v>#VALUE!</v>
          </cell>
          <cell r="G86" t="str">
            <v>kWh/a</v>
          </cell>
          <cell r="K86" t="e">
            <v>#VALUE!</v>
          </cell>
          <cell r="L86" t="str">
            <v>kWh/a</v>
          </cell>
        </row>
        <row r="87">
          <cell r="B87" t="str">
            <v xml:space="preserve">Mittlere Arbeitszahl WP Heizung </v>
          </cell>
          <cell r="F87" t="e">
            <v>#VALUE!</v>
          </cell>
          <cell r="K87" t="e">
            <v>#VALUE!</v>
          </cell>
        </row>
        <row r="88">
          <cell r="B88" t="str">
            <v>Mittlere Arbeitszahl WP Warmwasser 0 bis tHeiztage</v>
          </cell>
          <cell r="D88" t="str">
            <v>COPWW,0 bis tHeiztage</v>
          </cell>
          <cell r="F88" t="e">
            <v>#VALUE!</v>
          </cell>
          <cell r="K88" t="e">
            <v>#VALUE!</v>
          </cell>
        </row>
        <row r="89">
          <cell r="B89" t="str">
            <v>Wärmelieferung WP Warmwasser 0 bis tleist</v>
          </cell>
          <cell r="D89" t="str">
            <v>QWP,WW, 0 bis tHeiztage</v>
          </cell>
          <cell r="F89" t="e">
            <v>#VALUE!</v>
          </cell>
          <cell r="G89" t="str">
            <v>kWh/a</v>
          </cell>
          <cell r="K89" t="e">
            <v>#VALUE!</v>
          </cell>
          <cell r="L89" t="str">
            <v>kWh/a</v>
          </cell>
        </row>
        <row r="90">
          <cell r="B90" t="str">
            <v>Mittlere Arbeitszahl WP Warmwasser tleist bis tHeiztage</v>
          </cell>
          <cell r="D90" t="str">
            <v>COPWW,tleist bis tHeiztage</v>
          </cell>
          <cell r="F90" t="e">
            <v>#VALUE!</v>
          </cell>
          <cell r="K90" t="e">
            <v>#VALUE!</v>
          </cell>
        </row>
        <row r="91">
          <cell r="B91" t="str">
            <v>Wärmelieferung WP Warmwasser tleist bis tHeiztage</v>
          </cell>
          <cell r="D91" t="str">
            <v>QWP,WW, tleist bis tHeiztage</v>
          </cell>
          <cell r="F91" t="e">
            <v>#VALUE!</v>
          </cell>
          <cell r="G91" t="str">
            <v>kWh/a</v>
          </cell>
          <cell r="K91" t="e">
            <v>#VALUE!</v>
          </cell>
          <cell r="L91" t="str">
            <v>kWh/a</v>
          </cell>
        </row>
        <row r="92">
          <cell r="B92" t="str">
            <v>Mittlere Arbeitszahl WP Warmwasser Winter</v>
          </cell>
          <cell r="F92" t="e">
            <v>#VALUE!</v>
          </cell>
          <cell r="K92" t="e">
            <v>#VALUE!</v>
          </cell>
        </row>
        <row r="93">
          <cell r="B93" t="str">
            <v>Mittlere Arbeitszahl WP Bereitschaft 0 bis tHeiztage</v>
          </cell>
          <cell r="D93" t="str">
            <v>COPBereit,0 bis tleist</v>
          </cell>
          <cell r="F93" t="e">
            <v>#VALUE!</v>
          </cell>
          <cell r="K93" t="e">
            <v>#VALUE!</v>
          </cell>
        </row>
        <row r="94">
          <cell r="B94" t="str">
            <v>Wärmelieferung WP Bereitschaft 0 bis tleist</v>
          </cell>
          <cell r="D94" t="str">
            <v>QWP,Bereit, 0 bis tleist</v>
          </cell>
          <cell r="F94" t="e">
            <v>#VALUE!</v>
          </cell>
          <cell r="G94" t="str">
            <v>kWh/a</v>
          </cell>
          <cell r="K94" t="e">
            <v>#VALUE!</v>
          </cell>
          <cell r="L94" t="str">
            <v>kWh/a</v>
          </cell>
        </row>
        <row r="95">
          <cell r="B95" t="str">
            <v>Mittlere Arbeitszahl WP Bereitschaft tleist bis tHeiztage</v>
          </cell>
          <cell r="D95" t="str">
            <v>COPBereit,tleist bis tHeiztage</v>
          </cell>
          <cell r="F95" t="e">
            <v>#VALUE!</v>
          </cell>
          <cell r="K95" t="e">
            <v>#VALUE!</v>
          </cell>
        </row>
        <row r="96">
          <cell r="B96" t="str">
            <v>Wärmelieferung WP Bereit tleist bis tHeiztage</v>
          </cell>
          <cell r="D96" t="str">
            <v>QWP,Bereit, tleist bis tHeiztage</v>
          </cell>
          <cell r="F96" t="e">
            <v>#VALUE!</v>
          </cell>
          <cell r="G96" t="str">
            <v>kWh/a</v>
          </cell>
          <cell r="K96" t="e">
            <v>#VALUE!</v>
          </cell>
          <cell r="L96" t="str">
            <v>kWh/a</v>
          </cell>
        </row>
        <row r="97">
          <cell r="B97" t="str">
            <v>Mittlere Arbeitszahl WP Bereitschaft Winter</v>
          </cell>
          <cell r="D97" t="str">
            <v>COPBereit,Winter</v>
          </cell>
          <cell r="F97" t="e">
            <v>#VALUE!</v>
          </cell>
          <cell r="K97" t="e">
            <v>#VALUE!</v>
          </cell>
        </row>
        <row r="98">
          <cell r="B98" t="str">
            <v xml:space="preserve">Mittlere Arbeitszahl WP Bereitschaft Sommer </v>
          </cell>
          <cell r="D98" t="str">
            <v>COPBereit,Sommer</v>
          </cell>
          <cell r="F98">
            <v>0</v>
          </cell>
        </row>
        <row r="99">
          <cell r="B99" t="str">
            <v>Mittlere Arbeitszahl WP Warmwasser Sommer</v>
          </cell>
          <cell r="D99" t="str">
            <v>COPWW,Sommer</v>
          </cell>
          <cell r="F99">
            <v>0</v>
          </cell>
        </row>
        <row r="100">
          <cell r="B100" t="str">
            <v>Mittlere Arbeitszahl WP Warmwasser</v>
          </cell>
          <cell r="D100" t="str">
            <v>COPWW</v>
          </cell>
          <cell r="F100" t="e">
            <v>#VALUE!</v>
          </cell>
          <cell r="K100" t="e">
            <v>#VALUE!</v>
          </cell>
        </row>
        <row r="101">
          <cell r="B101" t="str">
            <v>Thermische Leistung Bereitschaftsbetrieb</v>
          </cell>
          <cell r="D101" t="str">
            <v>PBereit</v>
          </cell>
          <cell r="F101" t="e">
            <v>#VALUE!</v>
          </cell>
          <cell r="G101" t="str">
            <v>kW</v>
          </cell>
          <cell r="K101" t="e">
            <v>#VALUE!</v>
          </cell>
          <cell r="L101" t="str">
            <v>kW</v>
          </cell>
        </row>
        <row r="102">
          <cell r="B102" t="str">
            <v>Maximale Wärmeleistung der Wärmepumpe bei tleist</v>
          </cell>
          <cell r="D102" t="str">
            <v>Pleist</v>
          </cell>
          <cell r="F102" t="e">
            <v>#VALUE!</v>
          </cell>
          <cell r="G102" t="str">
            <v>kW</v>
          </cell>
          <cell r="K102" t="e">
            <v>#VALUE!</v>
          </cell>
          <cell r="L102" t="str">
            <v>kW</v>
          </cell>
        </row>
        <row r="103">
          <cell r="B103" t="str">
            <v>Heizlast</v>
          </cell>
          <cell r="D103" t="str">
            <v>PH</v>
          </cell>
          <cell r="F103">
            <v>1.8542956931697205</v>
          </cell>
          <cell r="G103" t="str">
            <v>kW</v>
          </cell>
          <cell r="K103">
            <v>1.8542956931697205</v>
          </cell>
          <cell r="L103" t="str">
            <v>kW</v>
          </cell>
        </row>
        <row r="104">
          <cell r="B104" t="str">
            <v>Zahl der Heiztage</v>
          </cell>
          <cell r="D104" t="str">
            <v>tHeiztage</v>
          </cell>
          <cell r="F104">
            <v>0</v>
          </cell>
          <cell r="G104" t="str">
            <v>d</v>
          </cell>
          <cell r="K104">
            <v>0</v>
          </cell>
          <cell r="L104" t="str">
            <v>d</v>
          </cell>
        </row>
        <row r="105">
          <cell r="B105" t="str">
            <v>Zahl der Heiztage bei nutzbarer Wärme Bereitschaftsbetrieb</v>
          </cell>
          <cell r="D105" t="str">
            <v>tBereit</v>
          </cell>
          <cell r="F105" t="e">
            <v>#VALUE!</v>
          </cell>
          <cell r="G105" t="str">
            <v>d</v>
          </cell>
          <cell r="K105" t="e">
            <v>#VALUE!</v>
          </cell>
          <cell r="L105" t="str">
            <v>d</v>
          </cell>
        </row>
        <row r="106">
          <cell r="B106" t="str">
            <v>Zahl der Tage am Schnittpunkt WW-Leist. und Bedarf</v>
          </cell>
          <cell r="D106" t="str">
            <v>tleist</v>
          </cell>
          <cell r="F106" t="e">
            <v>#VALUE!</v>
          </cell>
          <cell r="G106" t="str">
            <v>d</v>
          </cell>
          <cell r="K106" t="e">
            <v>#VALUE!</v>
          </cell>
          <cell r="L106" t="str">
            <v>d</v>
          </cell>
        </row>
        <row r="108">
          <cell r="B108" t="str">
            <v>Regressionskonstanten Dauerlinie Außenlufttemperatur</v>
          </cell>
          <cell r="D108" t="str">
            <v>a =</v>
          </cell>
          <cell r="F108">
            <v>0.34245861</v>
          </cell>
        </row>
        <row r="109">
          <cell r="D109" t="str">
            <v>b =</v>
          </cell>
          <cell r="F109">
            <v>-4.9486E-5</v>
          </cell>
        </row>
        <row r="110">
          <cell r="D110" t="str">
            <v>c =</v>
          </cell>
          <cell r="F110" t="e">
            <v>#VALUE!</v>
          </cell>
        </row>
        <row r="111">
          <cell r="B111" t="str">
            <v>Zus. Außenluftbeim-EWÜ-Temp. bzw. Außenlufttemperatur</v>
          </cell>
          <cell r="D111" t="str">
            <v>TEWÜ,zus bzw. Tamb</v>
          </cell>
          <cell r="F111">
            <v>20</v>
          </cell>
          <cell r="G111" t="str">
            <v>°C</v>
          </cell>
          <cell r="H111">
            <v>20</v>
          </cell>
          <cell r="I111" t="str">
            <v>°C</v>
          </cell>
        </row>
        <row r="112">
          <cell r="B112" t="str">
            <v>Mitteltemperatur Sommer</v>
          </cell>
          <cell r="D112" t="str">
            <v>Tamb,Sommer</v>
          </cell>
          <cell r="F112">
            <v>20</v>
          </cell>
          <cell r="G112" t="str">
            <v>°C</v>
          </cell>
          <cell r="H112">
            <v>20</v>
          </cell>
          <cell r="I112" t="str">
            <v>°C</v>
          </cell>
        </row>
        <row r="113">
          <cell r="B113" t="str">
            <v>Zus. Außenluftbeim-EWÜ-Temp. bzw. Außenlufttemperatur</v>
          </cell>
          <cell r="D113" t="str">
            <v>TEWÜ,zus bzw. Tamb</v>
          </cell>
          <cell r="F113">
            <v>-0.61833333333333318</v>
          </cell>
          <cell r="G113" t="str">
            <v>°C</v>
          </cell>
          <cell r="H113">
            <v>-0.61833333333333318</v>
          </cell>
          <cell r="I113" t="str">
            <v>°C</v>
          </cell>
        </row>
        <row r="114">
          <cell r="B114" t="str">
            <v>Mitteltemperatur Kernwinter</v>
          </cell>
          <cell r="D114" t="str">
            <v>Tamb,mittel</v>
          </cell>
          <cell r="F114" t="e">
            <v>#VALUE!</v>
          </cell>
          <cell r="G114" t="str">
            <v>°C</v>
          </cell>
          <cell r="H114">
            <v>-0.61833333333333318</v>
          </cell>
          <cell r="I114" t="str">
            <v>°C</v>
          </cell>
        </row>
        <row r="115">
          <cell r="B115" t="str">
            <v>Zus. Außenluftbeim-EWÜ-Temp. bzw. Außenlufttemperatur</v>
          </cell>
          <cell r="D115" t="str">
            <v>TEWÜ,zus bzw. Tamb</v>
          </cell>
          <cell r="F115" t="e">
            <v>#VALUE!</v>
          </cell>
          <cell r="G115" t="str">
            <v>°C</v>
          </cell>
          <cell r="H115" t="e">
            <v>#VALUE!</v>
          </cell>
          <cell r="I115" t="str">
            <v>°C</v>
          </cell>
        </row>
        <row r="116">
          <cell r="B116" t="str">
            <v>Außenlufttemperatur bei tBereit</v>
          </cell>
          <cell r="D116" t="str">
            <v>TBereit</v>
          </cell>
          <cell r="F116" t="e">
            <v>#VALUE!</v>
          </cell>
          <cell r="G116" t="str">
            <v>°C</v>
          </cell>
          <cell r="H116" t="e">
            <v>#VALUE!</v>
          </cell>
          <cell r="I116" t="str">
            <v>°C</v>
          </cell>
        </row>
        <row r="117">
          <cell r="B117" t="str">
            <v>Zus. Außenluftbeim-EWÜ-Temp. bzw. Außenlufttemperatur</v>
          </cell>
          <cell r="D117" t="str">
            <v>TEWÜ,zus bzw. Tamb</v>
          </cell>
          <cell r="F117">
            <v>-11.3257003969418</v>
          </cell>
          <cell r="G117" t="str">
            <v>°C</v>
          </cell>
          <cell r="H117">
            <v>-11.3257003969418</v>
          </cell>
          <cell r="I117" t="str">
            <v>°C</v>
          </cell>
        </row>
        <row r="118">
          <cell r="B118" t="str">
            <v>Außenlufttemperatur nach Außenluft-EWÜ im Heizlastfall</v>
          </cell>
          <cell r="D118" t="str">
            <v>THeizlast</v>
          </cell>
          <cell r="F118" t="e">
            <v>#VALUE!</v>
          </cell>
          <cell r="G118" t="str">
            <v>°C</v>
          </cell>
          <cell r="H118">
            <v>-11.3257003969418</v>
          </cell>
          <cell r="I118" t="str">
            <v>°C</v>
          </cell>
        </row>
        <row r="119">
          <cell r="B119" t="str">
            <v>Mittlere Außenlufttemperatur im Bereich 0 bis tleist</v>
          </cell>
          <cell r="F119" t="e">
            <v>#VALUE!</v>
          </cell>
          <cell r="G119" t="str">
            <v>°C</v>
          </cell>
          <cell r="K119" t="e">
            <v>#VALUE!</v>
          </cell>
          <cell r="L119" t="str">
            <v>°C</v>
          </cell>
        </row>
        <row r="120">
          <cell r="B120" t="str">
            <v>Mittlere Außenlufttemperatur im Bereich tleist bis tBereit</v>
          </cell>
          <cell r="F120" t="e">
            <v>#VALUE!</v>
          </cell>
          <cell r="G120" t="str">
            <v>°C</v>
          </cell>
          <cell r="K120" t="e">
            <v>#VALUE!</v>
          </cell>
          <cell r="L120" t="str">
            <v>°C</v>
          </cell>
        </row>
        <row r="121">
          <cell r="B121" t="str">
            <v>Mittlere Außenlufttemperatur im Bereich tleist bis tHeiztage</v>
          </cell>
          <cell r="F121" t="e">
            <v>#VALUE!</v>
          </cell>
          <cell r="G121" t="str">
            <v>°C</v>
          </cell>
          <cell r="K121" t="e">
            <v>#VALUE!</v>
          </cell>
          <cell r="L121" t="str">
            <v>°C</v>
          </cell>
        </row>
        <row r="122">
          <cell r="B122" t="str">
            <v>Leistung der WP Bereitschaft bei THeizlast bzw. TBereit</v>
          </cell>
          <cell r="D122" t="str">
            <v>PWP,Bereit(THeizlast bzw. TBereit)</v>
          </cell>
          <cell r="F122" t="e">
            <v>#VALUE!</v>
          </cell>
          <cell r="G122" t="str">
            <v>kW</v>
          </cell>
          <cell r="H122" t="e">
            <v>#VALUE!</v>
          </cell>
          <cell r="I122" t="str">
            <v>kW</v>
          </cell>
          <cell r="K122" t="e">
            <v>#VALUE!</v>
          </cell>
          <cell r="L122" t="str">
            <v>kW</v>
          </cell>
          <cell r="M122" t="e">
            <v>#VALUE!</v>
          </cell>
          <cell r="N122" t="str">
            <v>kW</v>
          </cell>
        </row>
        <row r="123">
          <cell r="B123" t="str">
            <v>Leistung der WP Warmwasser bei THeizlast bzw. TBereit</v>
          </cell>
          <cell r="D123" t="str">
            <v>PWP,WW(THeizlast bzw. TBereit)</v>
          </cell>
          <cell r="F123" t="e">
            <v>#VALUE!</v>
          </cell>
          <cell r="G123" t="str">
            <v>kW</v>
          </cell>
          <cell r="H123" t="e">
            <v>#VALUE!</v>
          </cell>
          <cell r="I123" t="str">
            <v>kW</v>
          </cell>
          <cell r="K123" t="e">
            <v>#VALUE!</v>
          </cell>
          <cell r="L123" t="str">
            <v>kW</v>
          </cell>
          <cell r="M123" t="e">
            <v>#VALUE!</v>
          </cell>
          <cell r="N123" t="str">
            <v>kW</v>
          </cell>
        </row>
        <row r="124">
          <cell r="B124" t="str">
            <v>Leistung der WP Heizung bei THeizlast bzw.  TBereit</v>
          </cell>
          <cell r="D124" t="str">
            <v>PWP,Heiz(THeizlast bzw. TBereit)</v>
          </cell>
          <cell r="F124" t="e">
            <v>#VALUE!</v>
          </cell>
          <cell r="G124" t="str">
            <v>kW</v>
          </cell>
          <cell r="H124" t="e">
            <v>#VALUE!</v>
          </cell>
          <cell r="I124" t="str">
            <v>kW</v>
          </cell>
          <cell r="K124" t="e">
            <v>#VALUE!</v>
          </cell>
          <cell r="L124" t="str">
            <v>kW</v>
          </cell>
          <cell r="M124" t="e">
            <v>#VALUE!</v>
          </cell>
          <cell r="N124" t="str">
            <v>kW</v>
          </cell>
        </row>
        <row r="125">
          <cell r="B125" t="str">
            <v>Laufzeit Bereitschaftsbetrieb bei THeizlast  bzw.  TBereit</v>
          </cell>
          <cell r="D125" t="str">
            <v>gBereit</v>
          </cell>
          <cell r="F125" t="e">
            <v>#VALUE!</v>
          </cell>
          <cell r="G125" t="str">
            <v>h</v>
          </cell>
          <cell r="H125" t="e">
            <v>#VALUE!</v>
          </cell>
          <cell r="I125" t="str">
            <v>h</v>
          </cell>
          <cell r="K125" t="e">
            <v>#VALUE!</v>
          </cell>
          <cell r="L125" t="str">
            <v>h</v>
          </cell>
          <cell r="M125" t="e">
            <v>#VALUE!</v>
          </cell>
          <cell r="N125" t="str">
            <v>h</v>
          </cell>
        </row>
        <row r="126">
          <cell r="B126" t="str">
            <v>Laufzeit Warmwasserbetrieb bei THeizlast  bzw.  TBereit</v>
          </cell>
          <cell r="D126" t="str">
            <v>gWW</v>
          </cell>
          <cell r="F126" t="e">
            <v>#VALUE!</v>
          </cell>
          <cell r="G126" t="str">
            <v>h</v>
          </cell>
          <cell r="H126" t="e">
            <v>#VALUE!</v>
          </cell>
          <cell r="I126" t="str">
            <v>h</v>
          </cell>
          <cell r="K126" t="e">
            <v>#VALUE!</v>
          </cell>
          <cell r="L126" t="str">
            <v>h</v>
          </cell>
          <cell r="M126" t="e">
            <v>#VALUE!</v>
          </cell>
          <cell r="N126" t="str">
            <v>h</v>
          </cell>
        </row>
        <row r="127">
          <cell r="B127" t="str">
            <v>Laufzeit Heizbetrieb bei THeizlast  bzw.  TBereit</v>
          </cell>
          <cell r="D127" t="str">
            <v>gHeiz</v>
          </cell>
          <cell r="F127" t="e">
            <v>#VALUE!</v>
          </cell>
          <cell r="G127" t="str">
            <v>h</v>
          </cell>
          <cell r="H127">
            <v>0</v>
          </cell>
          <cell r="I127" t="str">
            <v>h</v>
          </cell>
          <cell r="K127" t="e">
            <v>#VALUE!</v>
          </cell>
          <cell r="L127" t="str">
            <v>h</v>
          </cell>
          <cell r="M127">
            <v>0</v>
          </cell>
          <cell r="N127" t="str">
            <v>h</v>
          </cell>
        </row>
        <row r="128">
          <cell r="B128" t="str">
            <v>Tagesm. Heizl. am Heizlasttag bzw. bei tBereit</v>
          </cell>
          <cell r="D128" t="str">
            <v>PWP max, Heizlast bzw. tbereit</v>
          </cell>
          <cell r="F128" t="e">
            <v>#VALUE!</v>
          </cell>
          <cell r="G128" t="str">
            <v>kW</v>
          </cell>
          <cell r="H128" t="e">
            <v>#VALUE!</v>
          </cell>
          <cell r="I128" t="str">
            <v>kW</v>
          </cell>
          <cell r="K128" t="e">
            <v>#VALUE!</v>
          </cell>
          <cell r="L128" t="str">
            <v>kW</v>
          </cell>
          <cell r="M128" t="e">
            <v>#VALUE!</v>
          </cell>
          <cell r="N128" t="str">
            <v>kW</v>
          </cell>
        </row>
        <row r="130">
          <cell r="B130" t="str">
            <v>Heizgrenztemperatur</v>
          </cell>
          <cell r="D130" t="str">
            <v>THeizgrenz</v>
          </cell>
          <cell r="F130" t="e">
            <v>#VALUE!</v>
          </cell>
          <cell r="G130" t="str">
            <v>°C</v>
          </cell>
          <cell r="K130" t="e">
            <v>#VALUE!</v>
          </cell>
          <cell r="L130" t="str">
            <v>°C</v>
          </cell>
        </row>
        <row r="131">
          <cell r="B131" t="str">
            <v>Leistung Warmwasser</v>
          </cell>
          <cell r="D131" t="str">
            <v>PWW</v>
          </cell>
          <cell r="E131" t="str">
            <v>(Blatt WW+Verteil)</v>
          </cell>
          <cell r="F131">
            <v>0</v>
          </cell>
          <cell r="G131" t="str">
            <v>kW</v>
          </cell>
          <cell r="K131">
            <v>0.63567726311734185</v>
          </cell>
          <cell r="L131" t="str">
            <v>kW</v>
          </cell>
        </row>
        <row r="132">
          <cell r="B132" t="str">
            <v>Leistung Warmwasser,Sommer</v>
          </cell>
          <cell r="D132" t="str">
            <v>PWW,S</v>
          </cell>
          <cell r="E132" t="str">
            <v>(Blatt WW+Verteil)</v>
          </cell>
          <cell r="F132">
            <v>0</v>
          </cell>
          <cell r="G132" t="str">
            <v>kW</v>
          </cell>
          <cell r="K132">
            <v>0</v>
          </cell>
          <cell r="L132" t="str">
            <v>kW</v>
          </cell>
        </row>
        <row r="133">
          <cell r="B133" t="str">
            <v>Maximalleistung (WW+Heizlast)</v>
          </cell>
          <cell r="D133" t="str">
            <v>Pmax</v>
          </cell>
          <cell r="E133" t="str">
            <v xml:space="preserve"> = Pww+PH</v>
          </cell>
          <cell r="F133">
            <v>1.8542956931697205</v>
          </cell>
          <cell r="G133" t="str">
            <v>kW</v>
          </cell>
          <cell r="K133">
            <v>2.4899729562870623</v>
          </cell>
          <cell r="L133" t="str">
            <v>kW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</sheetDataSet>
  </externalBook>
</externalLink>
</file>

<file path=xl/featurePropertyBag/featurePropertyBag.xml><?xml version="1.0" encoding="utf-8"?>
<FeaturePropertyBags xmlns="http://schemas.microsoft.com/office/spreadsheetml/2022/featurepropertybag">
  <bag type="Checkbox"/>
  <bag type="XFControls">
    <bagId k="CellControl">0</bagId>
  </bag>
  <bag type="XFComplement">
    <bagId k="XFControls">1</bagId>
  </bag>
  <bag type="XFComplements" extRef="XFComplementsMapperExtRef">
    <a k="MappedFeaturePropertyBags">
      <bagId>2</bagId>
    </a>
  </bag>
</FeaturePropertyBags>
</file>

<file path=xl/theme/theme1.xml><?xml version="1.0" encoding="utf-8"?>
<a:theme xmlns:a="http://schemas.openxmlformats.org/drawingml/2006/main" name="Office Theme">
  <a:themeElements>
    <a:clrScheme name="Phius">
      <a:dk1>
        <a:srgbClr val="0E2746"/>
      </a:dk1>
      <a:lt1>
        <a:srgbClr val="00AAAF"/>
      </a:lt1>
      <a:dk2>
        <a:srgbClr val="B5E3E8"/>
      </a:dk2>
      <a:lt2>
        <a:srgbClr val="5F78BB"/>
      </a:lt2>
      <a:accent1>
        <a:srgbClr val="6E4692"/>
      </a:accent1>
      <a:accent2>
        <a:srgbClr val="FFCF34"/>
      </a:accent2>
      <a:accent3>
        <a:srgbClr val="DFFD61"/>
      </a:accent3>
      <a:accent4>
        <a:srgbClr val="EDECE0"/>
      </a:accent4>
      <a:accent5>
        <a:srgbClr val="D1F1DA"/>
      </a:accent5>
      <a:accent6>
        <a:srgbClr val="FBDAD7"/>
      </a:accent6>
      <a:hlink>
        <a:srgbClr val="00AAAF"/>
      </a:hlink>
      <a:folHlink>
        <a:srgbClr val="0E2746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6B9400-F629-4DAB-9EF6-1466667F807D}">
  <sheetPr>
    <outlinePr summaryBelow="0"/>
  </sheetPr>
  <dimension ref="A1:AD60"/>
  <sheetViews>
    <sheetView showGridLines="0" tabSelected="1" zoomScaleNormal="100" workbookViewId="0">
      <pane xSplit="5" ySplit="3" topLeftCell="F4" activePane="bottomRight" state="frozen"/>
      <selection pane="topRight" activeCell="F1" sqref="F1"/>
      <selection pane="bottomLeft" activeCell="A4" sqref="A4"/>
      <selection pane="bottomRight" activeCell="T13" sqref="T13"/>
    </sheetView>
  </sheetViews>
  <sheetFormatPr defaultRowHeight="17.399999999999999" outlineLevelRow="1" x14ac:dyDescent="0.4"/>
  <cols>
    <col min="1" max="1" width="2.36328125" style="113" customWidth="1"/>
    <col min="2" max="2" width="31.81640625" style="118" customWidth="1"/>
    <col min="3" max="3" width="8.6328125" style="114" customWidth="1"/>
    <col min="4" max="4" width="8.6328125" style="115" customWidth="1"/>
    <col min="5" max="5" width="3.6328125" style="116" customWidth="1"/>
    <col min="6" max="11" width="7.6328125" style="115" customWidth="1"/>
    <col min="12" max="12" width="7.6328125" style="117" customWidth="1"/>
    <col min="13" max="18" width="7.6328125" style="115" customWidth="1"/>
    <col min="19" max="26" width="18.26953125" style="115" customWidth="1"/>
    <col min="27" max="16384" width="8.7265625" style="115"/>
  </cols>
  <sheetData>
    <row r="1" spans="1:17" x14ac:dyDescent="0.4">
      <c r="B1" s="142" t="s">
        <v>1279</v>
      </c>
    </row>
    <row r="2" spans="1:17" ht="21" customHeight="1" x14ac:dyDescent="0.4">
      <c r="B2" s="207" t="s">
        <v>1245</v>
      </c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7"/>
      <c r="N2" s="207"/>
      <c r="O2" s="207"/>
      <c r="P2" s="207"/>
      <c r="Q2" s="207"/>
    </row>
    <row r="3" spans="1:17" ht="17.399999999999999" customHeight="1" x14ac:dyDescent="0.4">
      <c r="B3" s="293" t="s">
        <v>1</v>
      </c>
      <c r="C3" s="294" t="s">
        <v>0</v>
      </c>
      <c r="D3" s="295"/>
      <c r="E3" s="296"/>
      <c r="F3" s="297" t="s">
        <v>1211</v>
      </c>
      <c r="G3" s="298"/>
      <c r="H3" s="298"/>
      <c r="I3" s="298"/>
      <c r="J3" s="298"/>
      <c r="K3" s="299"/>
      <c r="L3" s="206" t="s">
        <v>1212</v>
      </c>
      <c r="M3" s="206"/>
      <c r="N3" s="206"/>
      <c r="O3" s="206"/>
      <c r="P3" s="206"/>
      <c r="Q3" s="206"/>
    </row>
    <row r="4" spans="1:17" ht="4.95" customHeight="1" x14ac:dyDescent="0.4">
      <c r="B4" s="115"/>
      <c r="C4" s="115"/>
      <c r="E4" s="115"/>
      <c r="L4" s="115"/>
    </row>
    <row r="5" spans="1:17" ht="21" x14ac:dyDescent="0.4">
      <c r="A5" s="127">
        <v>1</v>
      </c>
      <c r="B5" s="204" t="s">
        <v>2</v>
      </c>
      <c r="C5" s="204"/>
      <c r="D5" s="204"/>
      <c r="F5" s="286" t="s">
        <v>1210</v>
      </c>
      <c r="G5" s="284"/>
      <c r="H5" s="284"/>
      <c r="I5" s="284"/>
      <c r="J5" s="284"/>
      <c r="K5" s="284"/>
      <c r="L5" s="284"/>
      <c r="M5" s="284"/>
      <c r="N5" s="284"/>
      <c r="O5" s="284"/>
      <c r="P5" s="284"/>
      <c r="Q5" s="287"/>
    </row>
    <row r="6" spans="1:17" x14ac:dyDescent="0.4">
      <c r="A6" s="116"/>
      <c r="B6" s="141" t="s">
        <v>1213</v>
      </c>
      <c r="C6" s="209" t="s">
        <v>1209</v>
      </c>
      <c r="D6" s="209"/>
      <c r="F6" s="288"/>
      <c r="G6" s="285"/>
      <c r="H6" s="285"/>
      <c r="I6" s="285"/>
      <c r="J6" s="285"/>
      <c r="K6" s="285"/>
      <c r="L6" s="285"/>
      <c r="M6" s="285"/>
      <c r="N6" s="285"/>
      <c r="O6" s="285"/>
      <c r="P6" s="285"/>
      <c r="Q6" s="289"/>
    </row>
    <row r="7" spans="1:17" x14ac:dyDescent="0.4">
      <c r="B7" s="208" t="str">
        <f>IF(C6="Custom", "","Country")</f>
        <v>Country</v>
      </c>
      <c r="C7" s="208"/>
      <c r="D7" s="124" t="str">
        <f>IF(C6="Custom","",IF(B8="USA","State",IF(C6="Select","State","Province")))</f>
        <v>State</v>
      </c>
      <c r="F7" s="288"/>
      <c r="G7" s="285"/>
      <c r="H7" s="285"/>
      <c r="I7" s="285"/>
      <c r="J7" s="285"/>
      <c r="K7" s="285"/>
      <c r="L7" s="285"/>
      <c r="M7" s="285"/>
      <c r="N7" s="285"/>
      <c r="O7" s="285"/>
      <c r="P7" s="285"/>
      <c r="Q7" s="289"/>
    </row>
    <row r="8" spans="1:17" x14ac:dyDescent="0.4">
      <c r="B8" s="205" t="s">
        <v>1209</v>
      </c>
      <c r="C8" s="205"/>
      <c r="D8" s="128" t="s">
        <v>1209</v>
      </c>
      <c r="F8" s="288"/>
      <c r="G8" s="285"/>
      <c r="H8" s="285"/>
      <c r="I8" s="285"/>
      <c r="J8" s="285"/>
      <c r="K8" s="285"/>
      <c r="L8" s="285"/>
      <c r="M8" s="285"/>
      <c r="N8" s="285"/>
      <c r="O8" s="285"/>
      <c r="P8" s="285"/>
      <c r="Q8" s="289"/>
    </row>
    <row r="9" spans="1:17" ht="17.399999999999999" customHeight="1" x14ac:dyDescent="0.4">
      <c r="B9" s="208" t="str">
        <f>IF(C6="Custom","Copy data to 'Custom Climate Data' tab.","Phius Climate Location")</f>
        <v>Phius Climate Location</v>
      </c>
      <c r="C9" s="208"/>
      <c r="D9" s="208"/>
      <c r="F9" s="288"/>
      <c r="G9" s="285"/>
      <c r="H9" s="285"/>
      <c r="I9" s="285"/>
      <c r="J9" s="285"/>
      <c r="K9" s="285"/>
      <c r="L9" s="285"/>
      <c r="M9" s="285"/>
      <c r="N9" s="285"/>
      <c r="O9" s="285"/>
      <c r="P9" s="285"/>
      <c r="Q9" s="289"/>
    </row>
    <row r="10" spans="1:17" x14ac:dyDescent="0.4">
      <c r="B10" s="209" t="s">
        <v>1209</v>
      </c>
      <c r="C10" s="209" t="s">
        <v>9</v>
      </c>
      <c r="D10" s="209" t="s">
        <v>9</v>
      </c>
      <c r="F10" s="290"/>
      <c r="G10" s="291"/>
      <c r="H10" s="291"/>
      <c r="I10" s="291"/>
      <c r="J10" s="291"/>
      <c r="K10" s="291"/>
      <c r="L10" s="291"/>
      <c r="M10" s="291"/>
      <c r="N10" s="291"/>
      <c r="O10" s="291"/>
      <c r="P10" s="291"/>
      <c r="Q10" s="292"/>
    </row>
    <row r="11" spans="1:17" ht="4.95" customHeight="1" x14ac:dyDescent="0.4">
      <c r="L11" s="115"/>
    </row>
    <row r="12" spans="1:17" ht="21" x14ac:dyDescent="0.4">
      <c r="A12" s="127">
        <v>2</v>
      </c>
      <c r="B12" s="204" t="s">
        <v>1203</v>
      </c>
      <c r="C12" s="204"/>
      <c r="D12" s="204"/>
      <c r="F12" s="200" t="s">
        <v>1250</v>
      </c>
      <c r="G12" s="200"/>
      <c r="H12" s="200"/>
      <c r="I12" s="200"/>
      <c r="J12" s="200"/>
      <c r="K12" s="200"/>
      <c r="L12" s="200"/>
      <c r="M12" s="200"/>
      <c r="N12" s="200"/>
      <c r="O12" s="200"/>
      <c r="P12" s="200"/>
      <c r="Q12" s="200"/>
    </row>
    <row r="13" spans="1:17" x14ac:dyDescent="0.4">
      <c r="B13" s="205" t="s">
        <v>1209</v>
      </c>
      <c r="C13" s="205"/>
      <c r="D13" s="205"/>
      <c r="F13" s="200"/>
      <c r="G13" s="200"/>
      <c r="H13" s="200"/>
      <c r="I13" s="200"/>
      <c r="J13" s="200"/>
      <c r="K13" s="200"/>
      <c r="L13" s="200"/>
      <c r="M13" s="200"/>
      <c r="N13" s="200"/>
      <c r="O13" s="200"/>
      <c r="P13" s="200"/>
      <c r="Q13" s="200"/>
    </row>
    <row r="14" spans="1:17" ht="4.95" customHeight="1" x14ac:dyDescent="0.4">
      <c r="B14" s="115"/>
      <c r="C14" s="115"/>
      <c r="E14" s="115"/>
      <c r="L14" s="115"/>
    </row>
    <row r="15" spans="1:17" ht="21" x14ac:dyDescent="0.4">
      <c r="A15" s="127">
        <v>3</v>
      </c>
      <c r="B15" s="203" t="s">
        <v>1204</v>
      </c>
      <c r="C15" s="203"/>
      <c r="D15" s="203"/>
      <c r="F15" s="201" t="s">
        <v>1281</v>
      </c>
      <c r="G15" s="201"/>
      <c r="H15" s="201"/>
      <c r="I15" s="201"/>
      <c r="J15" s="201"/>
      <c r="K15" s="201"/>
      <c r="L15" s="201"/>
      <c r="M15" s="201"/>
      <c r="N15" s="201"/>
      <c r="O15" s="201"/>
      <c r="P15" s="201"/>
      <c r="Q15" s="201"/>
    </row>
    <row r="16" spans="1:17" x14ac:dyDescent="0.4">
      <c r="A16" s="115"/>
      <c r="B16" s="205" t="s">
        <v>1209</v>
      </c>
      <c r="C16" s="205"/>
      <c r="D16" s="205"/>
      <c r="E16" s="115"/>
      <c r="F16" s="201"/>
      <c r="G16" s="201"/>
      <c r="H16" s="201"/>
      <c r="I16" s="201"/>
      <c r="J16" s="201"/>
      <c r="K16" s="201"/>
      <c r="L16" s="201"/>
      <c r="M16" s="201"/>
      <c r="N16" s="201"/>
      <c r="O16" s="201"/>
      <c r="P16" s="201"/>
      <c r="Q16" s="201"/>
    </row>
    <row r="17" spans="1:17" x14ac:dyDescent="0.4">
      <c r="B17" s="202" t="s">
        <v>1198</v>
      </c>
      <c r="C17" s="202"/>
      <c r="D17" s="129" t="s">
        <v>1209</v>
      </c>
      <c r="E17" s="115"/>
      <c r="F17" s="201"/>
      <c r="G17" s="201"/>
      <c r="H17" s="201"/>
      <c r="I17" s="201"/>
      <c r="J17" s="201"/>
      <c r="K17" s="201"/>
      <c r="L17" s="201"/>
      <c r="M17" s="201"/>
      <c r="N17" s="201"/>
      <c r="O17" s="201"/>
      <c r="P17" s="201"/>
      <c r="Q17" s="201"/>
    </row>
    <row r="18" spans="1:17" ht="4.95" customHeight="1" x14ac:dyDescent="0.4">
      <c r="B18" s="115"/>
      <c r="C18" s="115"/>
      <c r="E18" s="115"/>
      <c r="L18" s="115"/>
    </row>
    <row r="19" spans="1:17" ht="21" x14ac:dyDescent="0.4">
      <c r="A19" s="127">
        <v>4</v>
      </c>
      <c r="B19" s="203" t="s">
        <v>1274</v>
      </c>
      <c r="C19" s="203"/>
      <c r="D19" s="203"/>
      <c r="F19" s="201" t="s">
        <v>1282</v>
      </c>
      <c r="G19" s="201"/>
      <c r="H19" s="201"/>
      <c r="I19" s="201"/>
      <c r="J19" s="201"/>
      <c r="K19" s="201"/>
      <c r="L19" s="201"/>
      <c r="M19" s="201"/>
      <c r="N19" s="201"/>
      <c r="O19" s="201"/>
      <c r="P19" s="201"/>
      <c r="Q19" s="201"/>
    </row>
    <row r="20" spans="1:17" x14ac:dyDescent="0.4">
      <c r="A20" s="115"/>
      <c r="B20" s="205" t="s">
        <v>1209</v>
      </c>
      <c r="C20" s="205"/>
      <c r="D20" s="205"/>
      <c r="E20" s="115"/>
      <c r="F20" s="201"/>
      <c r="G20" s="201"/>
      <c r="H20" s="201"/>
      <c r="I20" s="201"/>
      <c r="J20" s="201"/>
      <c r="K20" s="201"/>
      <c r="L20" s="201"/>
      <c r="M20" s="201"/>
      <c r="N20" s="201"/>
      <c r="O20" s="201"/>
      <c r="P20" s="201"/>
      <c r="Q20" s="201"/>
    </row>
    <row r="21" spans="1:17" ht="4.95" customHeight="1" x14ac:dyDescent="0.4">
      <c r="B21" s="115"/>
      <c r="C21" s="115"/>
      <c r="E21" s="115"/>
      <c r="L21" s="115"/>
    </row>
    <row r="22" spans="1:17" ht="21" x14ac:dyDescent="0.4">
      <c r="A22" s="127">
        <v>5</v>
      </c>
      <c r="B22" s="204" t="s">
        <v>12</v>
      </c>
      <c r="C22" s="204"/>
      <c r="D22" s="204"/>
      <c r="F22" s="201" t="s">
        <v>1272</v>
      </c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</row>
    <row r="23" spans="1:17" x14ac:dyDescent="0.4">
      <c r="B23" s="214" t="s">
        <v>1209</v>
      </c>
      <c r="C23" s="215"/>
      <c r="D23" s="216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</row>
    <row r="24" spans="1:17" x14ac:dyDescent="0.4">
      <c r="B24" s="217"/>
      <c r="C24" s="218"/>
      <c r="D24" s="219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</row>
    <row r="25" spans="1:17" ht="4.95" customHeight="1" x14ac:dyDescent="0.4">
      <c r="L25" s="115"/>
    </row>
    <row r="26" spans="1:17" ht="17.399999999999999" customHeight="1" collapsed="1" x14ac:dyDescent="0.4">
      <c r="A26" s="127">
        <v>6</v>
      </c>
      <c r="B26" s="203" t="s">
        <v>14</v>
      </c>
      <c r="C26" s="203"/>
      <c r="D26" s="203"/>
      <c r="F26" s="281" t="s">
        <v>1280</v>
      </c>
      <c r="G26" s="282" t="str">
        <f>IF(B23="Combined Space Heating &amp; Domestic Hot Water (DHW)","Additional information is required and should be filled out by using the [+] to the far left.","No additional information needed, skip to Step 7.")</f>
        <v>No additional information needed, skip to Step 7.</v>
      </c>
      <c r="H26" s="282"/>
      <c r="I26" s="282"/>
      <c r="J26" s="282"/>
      <c r="K26" s="282"/>
      <c r="L26" s="282"/>
      <c r="M26" s="282"/>
      <c r="N26" s="282"/>
      <c r="O26" s="282"/>
      <c r="P26" s="282"/>
      <c r="Q26" s="283"/>
    </row>
    <row r="27" spans="1:17" ht="17.399999999999999" hidden="1" customHeight="1" outlineLevel="1" x14ac:dyDescent="0.4">
      <c r="B27" s="302" t="str">
        <f>IF(B23="Combined Space Heating &amp; Domestic Hot Water (DHW)","Interior Conditioned Floor Area (iCFA) [sf]:","-")</f>
        <v>-</v>
      </c>
      <c r="C27" s="303"/>
      <c r="D27" s="199"/>
      <c r="F27" s="276" t="s">
        <v>1283</v>
      </c>
      <c r="G27" s="275"/>
      <c r="H27" s="275"/>
      <c r="I27" s="275"/>
      <c r="J27" s="275"/>
      <c r="K27" s="275"/>
      <c r="L27" s="275"/>
      <c r="M27" s="275"/>
      <c r="N27" s="275"/>
      <c r="O27" s="275"/>
      <c r="P27" s="275"/>
      <c r="Q27" s="277"/>
    </row>
    <row r="28" spans="1:17" hidden="1" outlineLevel="1" x14ac:dyDescent="0.4">
      <c r="B28" s="116"/>
      <c r="C28" s="116"/>
      <c r="D28" s="116"/>
      <c r="F28" s="276"/>
      <c r="G28" s="275"/>
      <c r="H28" s="275"/>
      <c r="I28" s="275"/>
      <c r="J28" s="275"/>
      <c r="K28" s="275"/>
      <c r="L28" s="275"/>
      <c r="M28" s="275"/>
      <c r="N28" s="275"/>
      <c r="O28" s="275"/>
      <c r="P28" s="275"/>
      <c r="Q28" s="277"/>
    </row>
    <row r="29" spans="1:17" hidden="1" outlineLevel="1" x14ac:dyDescent="0.4">
      <c r="B29" s="116"/>
      <c r="C29" s="116"/>
      <c r="D29" s="116"/>
      <c r="F29" s="276"/>
      <c r="G29" s="275"/>
      <c r="H29" s="275"/>
      <c r="I29" s="275"/>
      <c r="J29" s="275"/>
      <c r="K29" s="275"/>
      <c r="L29" s="275"/>
      <c r="M29" s="275"/>
      <c r="N29" s="275"/>
      <c r="O29" s="275"/>
      <c r="P29" s="275"/>
      <c r="Q29" s="277"/>
    </row>
    <row r="30" spans="1:17" hidden="1" outlineLevel="1" x14ac:dyDescent="0.4">
      <c r="B30" s="116"/>
      <c r="C30" s="116"/>
      <c r="D30" s="116"/>
      <c r="F30" s="276"/>
      <c r="G30" s="275"/>
      <c r="H30" s="275"/>
      <c r="I30" s="275"/>
      <c r="J30" s="275"/>
      <c r="K30" s="275"/>
      <c r="L30" s="275"/>
      <c r="M30" s="275"/>
      <c r="N30" s="275"/>
      <c r="O30" s="275"/>
      <c r="P30" s="275"/>
      <c r="Q30" s="277"/>
    </row>
    <row r="31" spans="1:17" hidden="1" outlineLevel="1" x14ac:dyDescent="0.4">
      <c r="B31" s="116"/>
      <c r="C31" s="116"/>
      <c r="D31" s="116"/>
      <c r="F31" s="276"/>
      <c r="G31" s="275"/>
      <c r="H31" s="275"/>
      <c r="I31" s="275"/>
      <c r="J31" s="275"/>
      <c r="K31" s="275"/>
      <c r="L31" s="275"/>
      <c r="M31" s="275"/>
      <c r="N31" s="275"/>
      <c r="O31" s="275"/>
      <c r="P31" s="275"/>
      <c r="Q31" s="277"/>
    </row>
    <row r="32" spans="1:17" hidden="1" outlineLevel="1" x14ac:dyDescent="0.4">
      <c r="B32" s="116"/>
      <c r="C32" s="116"/>
      <c r="D32" s="116"/>
      <c r="F32" s="276"/>
      <c r="G32" s="275"/>
      <c r="H32" s="275"/>
      <c r="I32" s="275"/>
      <c r="J32" s="275"/>
      <c r="K32" s="275"/>
      <c r="L32" s="275"/>
      <c r="M32" s="275"/>
      <c r="N32" s="275"/>
      <c r="O32" s="275"/>
      <c r="P32" s="275"/>
      <c r="Q32" s="277"/>
    </row>
    <row r="33" spans="1:30" hidden="1" outlineLevel="1" x14ac:dyDescent="0.4">
      <c r="B33" s="116"/>
      <c r="C33" s="116"/>
      <c r="D33" s="116"/>
      <c r="F33" s="276"/>
      <c r="G33" s="275"/>
      <c r="H33" s="275"/>
      <c r="I33" s="275"/>
      <c r="J33" s="275"/>
      <c r="K33" s="275"/>
      <c r="L33" s="275"/>
      <c r="M33" s="275"/>
      <c r="N33" s="275"/>
      <c r="O33" s="275"/>
      <c r="P33" s="275"/>
      <c r="Q33" s="277"/>
    </row>
    <row r="34" spans="1:30" hidden="1" outlineLevel="1" x14ac:dyDescent="0.4">
      <c r="B34" s="116"/>
      <c r="C34" s="116"/>
      <c r="D34" s="116"/>
      <c r="F34" s="276"/>
      <c r="G34" s="275"/>
      <c r="H34" s="275"/>
      <c r="I34" s="275"/>
      <c r="J34" s="275"/>
      <c r="K34" s="275"/>
      <c r="L34" s="275"/>
      <c r="M34" s="275"/>
      <c r="N34" s="275"/>
      <c r="O34" s="275"/>
      <c r="P34" s="275"/>
      <c r="Q34" s="277"/>
    </row>
    <row r="35" spans="1:30" hidden="1" outlineLevel="1" x14ac:dyDescent="0.4">
      <c r="B35" s="116"/>
      <c r="C35" s="116"/>
      <c r="D35" s="116"/>
      <c r="F35" s="278"/>
      <c r="G35" s="279"/>
      <c r="H35" s="279"/>
      <c r="I35" s="279"/>
      <c r="J35" s="279"/>
      <c r="K35" s="279"/>
      <c r="L35" s="279"/>
      <c r="M35" s="279"/>
      <c r="N35" s="279"/>
      <c r="O35" s="279"/>
      <c r="P35" s="279"/>
      <c r="Q35" s="280"/>
    </row>
    <row r="36" spans="1:30" ht="4.95" hidden="1" customHeight="1" outlineLevel="1" x14ac:dyDescent="0.4">
      <c r="A36" s="116"/>
      <c r="B36" s="116"/>
      <c r="C36" s="116"/>
      <c r="D36" s="116"/>
      <c r="L36" s="115"/>
    </row>
    <row r="37" spans="1:30" s="117" customFormat="1" ht="17.399999999999999" hidden="1" customHeight="1" outlineLevel="1" x14ac:dyDescent="0.2">
      <c r="F37" s="126" t="str">
        <f>IF($B$23="Combined Space Heating &amp; Domestic Hot Water (DHW)",'v2-Sanden GS3-45HPA_Heat&amp;DHW'!C12,"-")</f>
        <v>-</v>
      </c>
      <c r="G37" s="126" t="str">
        <f>IF($B$23="Combined Space Heating &amp; Domestic Hot Water (DHW)",'v2-Sanden GS3-45HPA_Heat&amp;DHW'!D12,"-")</f>
        <v>-</v>
      </c>
      <c r="H37" s="126" t="str">
        <f>IF($B$23="Combined Space Heating &amp; Domestic Hot Water (DHW)",'v2-Sanden GS3-45HPA_Heat&amp;DHW'!E12,"-")</f>
        <v>-</v>
      </c>
      <c r="I37" s="126" t="str">
        <f>IF($B$23="Combined Space Heating &amp; Domestic Hot Water (DHW)",'v2-Sanden GS3-45HPA_Heat&amp;DHW'!F12,"-")</f>
        <v>-</v>
      </c>
      <c r="J37" s="126" t="str">
        <f>IF($B$23="Combined Space Heating &amp; Domestic Hot Water (DHW)",'v2-Sanden GS3-45HPA_Heat&amp;DHW'!G12,"-")</f>
        <v>-</v>
      </c>
      <c r="K37" s="126" t="str">
        <f>IF($B$23="Combined Space Heating &amp; Domestic Hot Water (DHW)",'v2-Sanden GS3-45HPA_Heat&amp;DHW'!H12,"-")</f>
        <v>-</v>
      </c>
      <c r="L37" s="126" t="str">
        <f>IF($B$23="Combined Space Heating &amp; Domestic Hot Water (DHW)",'v2-Sanden GS3-45HPA_Heat&amp;DHW'!I12,"-")</f>
        <v>-</v>
      </c>
      <c r="M37" s="126" t="str">
        <f>IF($B$23="Combined Space Heating &amp; Domestic Hot Water (DHW)",'v2-Sanden GS3-45HPA_Heat&amp;DHW'!J12,"-")</f>
        <v>-</v>
      </c>
      <c r="N37" s="126" t="str">
        <f>IF($B$23="Combined Space Heating &amp; Domestic Hot Water (DHW)",'v2-Sanden GS3-45HPA_Heat&amp;DHW'!K12,"-")</f>
        <v>-</v>
      </c>
      <c r="O37" s="126" t="str">
        <f>IF($B$23="Combined Space Heating &amp; Domestic Hot Water (DHW)",'v2-Sanden GS3-45HPA_Heat&amp;DHW'!L12,"-")</f>
        <v>-</v>
      </c>
      <c r="P37" s="126" t="str">
        <f>IF($B$23="Combined Space Heating &amp; Domestic Hot Water (DHW)",'v2-Sanden GS3-45HPA_Heat&amp;DHW'!M12,"-")</f>
        <v>-</v>
      </c>
      <c r="Q37" s="126" t="str">
        <f>IF($B$23="Combined Space Heating &amp; Domestic Hot Water (DHW)",'v2-Sanden GS3-45HPA_Heat&amp;DHW'!N12,"-")</f>
        <v>-</v>
      </c>
    </row>
    <row r="38" spans="1:30" hidden="1" outlineLevel="1" x14ac:dyDescent="0.4">
      <c r="B38" s="300" t="str">
        <f>IF(B23="Combined Space Heating &amp; Domestic Hot Water (DHW)","Heating Demand [kBtu/sf]:","-")</f>
        <v>-</v>
      </c>
      <c r="C38" s="304"/>
      <c r="D38" s="301"/>
      <c r="F38" s="111"/>
      <c r="G38" s="111"/>
      <c r="H38" s="111"/>
      <c r="I38" s="111"/>
      <c r="J38" s="111"/>
      <c r="K38" s="111"/>
      <c r="L38" s="111"/>
      <c r="M38" s="111"/>
      <c r="N38" s="111"/>
      <c r="O38" s="111"/>
      <c r="P38" s="111"/>
      <c r="Q38" s="111"/>
      <c r="S38" s="117"/>
      <c r="T38" s="117"/>
      <c r="U38" s="117"/>
      <c r="V38" s="117"/>
      <c r="W38" s="117"/>
      <c r="X38" s="117"/>
      <c r="Y38" s="117"/>
      <c r="Z38" s="117"/>
      <c r="AA38" s="117"/>
      <c r="AB38" s="117"/>
      <c r="AC38" s="117"/>
      <c r="AD38" s="117"/>
    </row>
    <row r="39" spans="1:30" ht="17.399999999999999" hidden="1" customHeight="1" outlineLevel="1" x14ac:dyDescent="0.4">
      <c r="B39" s="300" t="str">
        <f>IF(B23="Combined Space Heating &amp; Domestic Hot Water (DHW)", "DHW Energy Use [kWh/yr]:","-")</f>
        <v>-</v>
      </c>
      <c r="C39" s="304"/>
      <c r="D39" s="301"/>
      <c r="F39" s="112"/>
      <c r="G39" s="112"/>
      <c r="H39" s="112"/>
      <c r="I39" s="112"/>
      <c r="J39" s="112"/>
      <c r="K39" s="112"/>
      <c r="L39" s="112"/>
      <c r="M39" s="112"/>
      <c r="N39" s="112"/>
      <c r="O39" s="112"/>
      <c r="P39" s="112"/>
      <c r="Q39" s="112"/>
      <c r="S39" s="117"/>
      <c r="T39" s="117"/>
      <c r="U39" s="117"/>
      <c r="V39" s="117"/>
      <c r="W39" s="117"/>
      <c r="X39" s="117"/>
      <c r="Y39" s="117"/>
      <c r="Z39" s="117"/>
      <c r="AA39" s="117"/>
      <c r="AB39" s="117"/>
      <c r="AC39" s="117"/>
      <c r="AD39" s="117"/>
    </row>
    <row r="40" spans="1:30" hidden="1" outlineLevel="1" x14ac:dyDescent="0.4">
      <c r="B40" s="300" t="str">
        <f>IF(B23="Combined Space Heating &amp; Domestic Hot Water (DHW)", "Total Heat Demand of DHW System [kBtu/yr]:","-")</f>
        <v>-</v>
      </c>
      <c r="C40" s="304"/>
      <c r="D40" s="301"/>
      <c r="F40" s="220"/>
      <c r="G40" s="221"/>
      <c r="S40" s="117"/>
      <c r="T40" s="117"/>
      <c r="U40" s="117"/>
      <c r="V40" s="117"/>
      <c r="W40" s="117"/>
      <c r="X40" s="117"/>
      <c r="Y40" s="117"/>
      <c r="Z40" s="117"/>
      <c r="AA40" s="117"/>
      <c r="AB40" s="117"/>
      <c r="AC40" s="117"/>
      <c r="AD40" s="117"/>
    </row>
    <row r="41" spans="1:30" ht="4.95" customHeight="1" x14ac:dyDescent="0.4">
      <c r="S41" s="117"/>
      <c r="T41" s="117"/>
      <c r="U41" s="117"/>
      <c r="V41" s="117"/>
      <c r="W41" s="117"/>
      <c r="X41" s="117"/>
      <c r="Y41" s="117"/>
      <c r="Z41" s="117"/>
      <c r="AA41" s="117"/>
      <c r="AB41" s="117"/>
      <c r="AC41" s="117"/>
      <c r="AD41" s="117"/>
    </row>
    <row r="42" spans="1:30" ht="21" x14ac:dyDescent="0.4">
      <c r="A42" s="127">
        <v>7</v>
      </c>
      <c r="B42" s="203" t="s">
        <v>1276</v>
      </c>
      <c r="C42" s="203"/>
      <c r="D42" s="203"/>
      <c r="F42" s="201" t="s">
        <v>1273</v>
      </c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S42" s="117"/>
      <c r="T42" s="117"/>
      <c r="U42" s="117"/>
      <c r="V42" s="117"/>
      <c r="W42" s="117"/>
      <c r="X42" s="117"/>
      <c r="Y42" s="117"/>
      <c r="Z42" s="117"/>
      <c r="AA42" s="117"/>
      <c r="AB42" s="117"/>
      <c r="AC42" s="117"/>
      <c r="AD42" s="117"/>
    </row>
    <row r="43" spans="1:30" x14ac:dyDescent="0.4">
      <c r="B43" s="125" t="s">
        <v>1196</v>
      </c>
      <c r="C43" s="210" t="str">
        <f>IFERROR(VLOOKUP(B13,'Sanden Tanks'!A24:B28,2,FALSE),"-")</f>
        <v>-</v>
      </c>
      <c r="D43" s="210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S43" s="117"/>
      <c r="T43" s="117"/>
      <c r="U43" s="117"/>
      <c r="V43" s="117"/>
      <c r="W43" s="117"/>
      <c r="X43" s="117"/>
      <c r="Y43" s="117"/>
      <c r="Z43" s="117"/>
      <c r="AA43" s="117"/>
      <c r="AB43" s="117"/>
      <c r="AC43" s="117"/>
      <c r="AD43" s="117"/>
    </row>
    <row r="44" spans="1:30" ht="34.799999999999997" x14ac:dyDescent="0.4">
      <c r="B44" s="125" t="s">
        <v>1197</v>
      </c>
      <c r="C44" s="210" t="str">
        <f>IFERROR(1/C43,"-")</f>
        <v>-</v>
      </c>
      <c r="D44" s="210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W44" s="119"/>
      <c r="X44" s="119"/>
      <c r="Y44" s="119"/>
      <c r="Z44" s="119"/>
    </row>
    <row r="45" spans="1:30" ht="4.95" customHeight="1" x14ac:dyDescent="0.4">
      <c r="W45" s="119"/>
      <c r="X45" s="119"/>
      <c r="Y45" s="119"/>
      <c r="Z45" s="119"/>
    </row>
    <row r="46" spans="1:30" ht="21" customHeight="1" x14ac:dyDescent="0.4">
      <c r="A46" s="127">
        <v>8</v>
      </c>
      <c r="B46" s="203" t="s">
        <v>1275</v>
      </c>
      <c r="C46" s="203"/>
      <c r="D46" s="203"/>
      <c r="F46" s="201" t="s">
        <v>1278</v>
      </c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W46" s="119"/>
      <c r="X46" s="119"/>
      <c r="Y46" s="119"/>
      <c r="Z46" s="119"/>
    </row>
    <row r="47" spans="1:30" x14ac:dyDescent="0.4">
      <c r="B47" s="125" t="s">
        <v>1271</v>
      </c>
      <c r="C47" s="211" t="str">
        <f>B16</f>
        <v>Select</v>
      </c>
      <c r="D47" s="21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W47" s="119"/>
      <c r="X47" s="119"/>
      <c r="Y47" s="119"/>
      <c r="Z47" s="119"/>
    </row>
    <row r="48" spans="1:30" x14ac:dyDescent="0.4">
      <c r="B48" s="125" t="s">
        <v>1195</v>
      </c>
      <c r="C48" s="211" t="s">
        <v>1194</v>
      </c>
      <c r="D48" s="21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S48" s="120"/>
      <c r="T48" s="120"/>
      <c r="U48" s="120"/>
      <c r="V48" s="120"/>
      <c r="W48" s="119"/>
      <c r="X48" s="119"/>
      <c r="Y48" s="119"/>
      <c r="Z48" s="119"/>
    </row>
    <row r="49" spans="2:26" x14ac:dyDescent="0.4">
      <c r="B49" s="125" t="s">
        <v>1206</v>
      </c>
      <c r="C49" s="211" t="str">
        <f>IFERROR(VLOOKUP(B16,'Sanden Tanks'!A3:D20,4,FALSE),"-")</f>
        <v>-</v>
      </c>
      <c r="D49" s="21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S49" s="120"/>
      <c r="T49" s="119"/>
      <c r="U49" s="119"/>
      <c r="V49" s="119"/>
      <c r="W49" s="119"/>
      <c r="X49" s="119"/>
      <c r="Y49" s="119"/>
      <c r="Z49" s="119"/>
    </row>
    <row r="50" spans="2:26" x14ac:dyDescent="0.4">
      <c r="B50" s="125" t="s">
        <v>1207</v>
      </c>
      <c r="C50" s="212" t="b">
        <v>1</v>
      </c>
      <c r="D50" s="212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S50" s="120"/>
      <c r="W50" s="119"/>
      <c r="X50" s="119"/>
      <c r="Y50" s="119"/>
      <c r="Z50" s="119"/>
    </row>
    <row r="51" spans="2:26" ht="34.799999999999997" x14ac:dyDescent="0.4">
      <c r="B51" s="125" t="s">
        <v>1277</v>
      </c>
      <c r="C51" s="213" t="str">
        <f>IFERROR((1/(VLOOKUP(B16,'Sanden Tanks'!A2:E20,5,FALSE)))*((2*PI()*0.5*(VLOOKUP(B16,'Sanden Tanks'!A3:C20,2,FALSE))*(VLOOKUP(B16,'Sanden Tanks'!A3:C20,3,FALSE))+2*PI()*(0.5*(VLOOKUP(B16,'Sanden Tanks'!A3:C20,2,FALSE)))^2)/144)*(D17-68),"-")</f>
        <v>-</v>
      </c>
      <c r="D51" s="213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S51" s="120"/>
      <c r="T51" s="120"/>
      <c r="U51" s="120"/>
      <c r="V51" s="120"/>
      <c r="W51" s="119"/>
      <c r="X51" s="119"/>
      <c r="Y51" s="119"/>
      <c r="Z51" s="119"/>
    </row>
    <row r="52" spans="2:26" ht="4.95" customHeight="1" x14ac:dyDescent="0.4"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S52" s="120"/>
      <c r="T52" s="120"/>
      <c r="U52" s="120"/>
      <c r="V52" s="120"/>
      <c r="W52" s="119"/>
      <c r="X52" s="119"/>
      <c r="Y52" s="119"/>
      <c r="Z52" s="119"/>
    </row>
    <row r="53" spans="2:26" x14ac:dyDescent="0.4">
      <c r="B53" s="125" t="s">
        <v>1271</v>
      </c>
      <c r="C53" s="211" t="str">
        <f>IF(B20="Select","n/a",B20)</f>
        <v>n/a</v>
      </c>
      <c r="D53" s="21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S53" s="120"/>
      <c r="T53" s="120"/>
      <c r="U53" s="120"/>
      <c r="V53" s="120"/>
      <c r="W53" s="119"/>
      <c r="X53" s="119"/>
      <c r="Y53" s="119"/>
      <c r="Z53" s="119"/>
    </row>
    <row r="54" spans="2:26" x14ac:dyDescent="0.4">
      <c r="B54" s="125" t="s">
        <v>1195</v>
      </c>
      <c r="C54" s="211" t="s">
        <v>1194</v>
      </c>
      <c r="D54" s="21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S54" s="120"/>
      <c r="T54" s="120"/>
      <c r="U54" s="120"/>
      <c r="V54" s="120"/>
      <c r="W54" s="119"/>
      <c r="X54" s="119"/>
      <c r="Y54" s="119"/>
      <c r="Z54" s="119"/>
    </row>
    <row r="55" spans="2:26" x14ac:dyDescent="0.4">
      <c r="B55" s="125" t="s">
        <v>1206</v>
      </c>
      <c r="C55" s="211" t="str">
        <f>IFERROR(VLOOKUP(B20,'Sanden Tanks'!G3:K5,4,FALSE),"-")</f>
        <v>-</v>
      </c>
      <c r="D55" s="21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S55" s="120"/>
      <c r="T55" s="120"/>
      <c r="U55" s="120"/>
      <c r="V55" s="120"/>
      <c r="W55" s="119"/>
      <c r="X55" s="119"/>
      <c r="Y55" s="119"/>
      <c r="Z55" s="119"/>
    </row>
    <row r="56" spans="2:26" x14ac:dyDescent="0.4">
      <c r="B56" s="125" t="s">
        <v>1207</v>
      </c>
      <c r="C56" s="212" t="b">
        <v>1</v>
      </c>
      <c r="D56" s="212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S56" s="120"/>
      <c r="T56" s="120"/>
      <c r="U56" s="120"/>
      <c r="V56" s="120"/>
      <c r="W56" s="119"/>
      <c r="X56" s="119"/>
      <c r="Y56" s="119"/>
      <c r="Z56" s="119"/>
    </row>
    <row r="57" spans="2:26" ht="34.799999999999997" x14ac:dyDescent="0.4">
      <c r="B57" s="125" t="s">
        <v>1277</v>
      </c>
      <c r="C57" s="213" t="str">
        <f>IFERROR((1/(VLOOKUP(B20,'Sanden Tanks'!G3:K5,5,FALSE)))*((2*PI()*0.5*(VLOOKUP(B20,'Sanden Tanks'!G3:K5,2,FALSE))*(VLOOKUP(B20,'Sanden Tanks'!G3:K5,3,FALSE))+2*PI()*(0.5*(VLOOKUP(B20,'Sanden Tanks'!G3:K5,2,FALSE)))^2)/144)*(D17-68),"-")</f>
        <v>-</v>
      </c>
      <c r="D57" s="213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S57" s="120"/>
      <c r="T57" s="120"/>
      <c r="U57" s="120"/>
      <c r="V57" s="120"/>
      <c r="W57" s="119"/>
      <c r="X57" s="119"/>
      <c r="Y57" s="119"/>
      <c r="Z57" s="119"/>
    </row>
    <row r="58" spans="2:26" x14ac:dyDescent="0.4">
      <c r="S58" s="120"/>
      <c r="T58" s="120"/>
      <c r="U58" s="120"/>
      <c r="V58" s="120"/>
      <c r="W58" s="119"/>
      <c r="X58" s="119"/>
      <c r="Y58" s="119"/>
      <c r="Z58" s="119"/>
    </row>
    <row r="59" spans="2:26" x14ac:dyDescent="0.4">
      <c r="S59" s="120"/>
      <c r="T59" s="120"/>
      <c r="U59" s="120"/>
      <c r="V59" s="120"/>
      <c r="W59" s="119"/>
      <c r="X59" s="119"/>
      <c r="Y59" s="119"/>
      <c r="Z59" s="119"/>
    </row>
    <row r="60" spans="2:26" x14ac:dyDescent="0.4">
      <c r="S60" s="120"/>
      <c r="T60" s="120"/>
      <c r="U60" s="120"/>
      <c r="V60" s="120"/>
      <c r="W60" s="119"/>
      <c r="X60" s="119"/>
      <c r="Y60" s="119"/>
      <c r="Z60" s="119"/>
    </row>
  </sheetData>
  <mergeCells count="48">
    <mergeCell ref="F27:Q35"/>
    <mergeCell ref="G26:Q26"/>
    <mergeCell ref="C53:D53"/>
    <mergeCell ref="C54:D54"/>
    <mergeCell ref="C55:D55"/>
    <mergeCell ref="C56:D56"/>
    <mergeCell ref="C57:D57"/>
    <mergeCell ref="C47:D47"/>
    <mergeCell ref="B19:D19"/>
    <mergeCell ref="F19:Q20"/>
    <mergeCell ref="B20:D20"/>
    <mergeCell ref="F46:Q57"/>
    <mergeCell ref="B27:C27"/>
    <mergeCell ref="F22:Q24"/>
    <mergeCell ref="B16:D16"/>
    <mergeCell ref="C43:D43"/>
    <mergeCell ref="C44:D44"/>
    <mergeCell ref="B46:D46"/>
    <mergeCell ref="C48:D48"/>
    <mergeCell ref="C49:D49"/>
    <mergeCell ref="C50:D50"/>
    <mergeCell ref="C51:D51"/>
    <mergeCell ref="B23:D24"/>
    <mergeCell ref="F40:G40"/>
    <mergeCell ref="B40:D40"/>
    <mergeCell ref="B42:D42"/>
    <mergeCell ref="L3:Q3"/>
    <mergeCell ref="B2:Q2"/>
    <mergeCell ref="F5:Q10"/>
    <mergeCell ref="B5:D5"/>
    <mergeCell ref="B9:D9"/>
    <mergeCell ref="C6:D6"/>
    <mergeCell ref="B10:D10"/>
    <mergeCell ref="B7:C7"/>
    <mergeCell ref="B8:C8"/>
    <mergeCell ref="C3:E3"/>
    <mergeCell ref="F3:K3"/>
    <mergeCell ref="F12:Q13"/>
    <mergeCell ref="F15:Q17"/>
    <mergeCell ref="B17:C17"/>
    <mergeCell ref="B15:D15"/>
    <mergeCell ref="F42:Q44"/>
    <mergeCell ref="B26:D26"/>
    <mergeCell ref="B38:D38"/>
    <mergeCell ref="B39:D39"/>
    <mergeCell ref="B22:D22"/>
    <mergeCell ref="B12:D12"/>
    <mergeCell ref="B13:D13"/>
  </mergeCells>
  <conditionalFormatting sqref="B8:D8 B10:D10">
    <cfRule type="expression" dxfId="0" priority="1">
      <formula>$C$6="Custom"</formula>
    </cfRule>
  </conditionalFormatting>
  <dataValidations count="3">
    <dataValidation type="list" allowBlank="1" showInputMessage="1" showErrorMessage="1" sqref="D17" xr:uid="{1736F60B-A05F-4024-AC70-9ABBB0F48013}">
      <formula1>"Select, 130, 140, 150, 160, 165, 175"</formula1>
    </dataValidation>
    <dataValidation type="list" allowBlank="1" showInputMessage="1" showErrorMessage="1" sqref="B8:C8" xr:uid="{036DE532-22E8-4F95-935B-8F9FC12CCCC4}">
      <formula1>"Select, USA, Canada"</formula1>
    </dataValidation>
    <dataValidation type="list" allowBlank="1" showInputMessage="1" showErrorMessage="1" sqref="C6" xr:uid="{95F011C3-4C68-4774-95CB-4038BB0E0EF1}">
      <formula1>"Select, Typical, Custom"</formula1>
    </dataValidation>
  </dataValidations>
  <pageMargins left="0.7" right="0.7" top="0.75" bottom="0.75" header="0.3" footer="0.3"/>
  <pageSetup orientation="portrait" r:id="rId1"/>
  <customProperties>
    <customPr name="SSC_SHEET_GUID" r:id="rId2"/>
  </customProperties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5D575BD-4E76-4F58-A0E4-C26F7F7F1A81}">
          <x14:formula1>
            <xm:f>'Sanden Tanks'!$A$23:$A$28</xm:f>
          </x14:formula1>
          <xm:sqref>B13:D13</xm:sqref>
        </x14:dataValidation>
        <x14:dataValidation type="list" allowBlank="1" showInputMessage="1" showErrorMessage="1" xr:uid="{EC5F742A-153A-4328-BDED-C3B3D07682A3}">
          <x14:formula1>
            <xm:f>'Sanden Tanks'!$A$30:$A$32</xm:f>
          </x14:formula1>
          <xm:sqref>B23:D24</xm:sqref>
        </x14:dataValidation>
        <x14:dataValidation type="list" allowBlank="1" showInputMessage="1" showErrorMessage="1" xr:uid="{2F5847C5-FF62-488E-AE46-01928DE95EC0}">
          <x14:formula1>
            <xm:f>'phius_monthly climate data'!$R$3:$R$58</xm:f>
          </x14:formula1>
          <xm:sqref>D8</xm:sqref>
        </x14:dataValidation>
        <x14:dataValidation type="list" allowBlank="1" showInputMessage="1" showErrorMessage="1" xr:uid="{AF72B315-D2BA-44D1-A6C8-42E9DD0ADDA0}">
          <x14:formula1>
            <xm:f>'phius_monthly climate data'!$S$3:$S$73</xm:f>
          </x14:formula1>
          <xm:sqref>B10:D10</xm:sqref>
        </x14:dataValidation>
        <x14:dataValidation type="list" allowBlank="1" showInputMessage="1" showErrorMessage="1" xr:uid="{05A94B97-DEC9-45A3-AFF2-37FEE2B8865C}">
          <x14:formula1>
            <xm:f>'Sanden Tanks'!$A$2:$A$18</xm:f>
          </x14:formula1>
          <xm:sqref>B16:D16</xm:sqref>
        </x14:dataValidation>
        <x14:dataValidation type="list" allowBlank="1" showInputMessage="1" showErrorMessage="1" xr:uid="{F65B3082-2457-4E7A-B368-A9A01C858BA1}">
          <x14:formula1>
            <xm:f>'Sanden Tanks'!$G$2:$G$5</xm:f>
          </x14:formula1>
          <xm:sqref>B20:D20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CE2E14-4C64-4493-AA09-79B2045C8489}">
  <dimension ref="B1:W47"/>
  <sheetViews>
    <sheetView zoomScaleNormal="100" zoomScalePageLayoutView="120" workbookViewId="0">
      <selection activeCell="C13" sqref="C13"/>
    </sheetView>
  </sheetViews>
  <sheetFormatPr defaultColWidth="11" defaultRowHeight="12.6" x14ac:dyDescent="0.2"/>
  <cols>
    <col min="1" max="1" width="2.6328125" style="19" customWidth="1"/>
    <col min="2" max="2" width="25.90625" style="18" customWidth="1"/>
    <col min="3" max="4" width="9.36328125" style="18" customWidth="1"/>
    <col min="5" max="14" width="9.453125" style="19" customWidth="1"/>
    <col min="15" max="15" width="8.90625" style="19" bestFit="1" customWidth="1"/>
    <col min="16" max="16" width="9.453125" style="19" customWidth="1"/>
    <col min="17" max="17" width="6.453125" style="19" customWidth="1"/>
    <col min="18" max="16384" width="11" style="19"/>
  </cols>
  <sheetData>
    <row r="1" spans="2:21" ht="13.2" thickBot="1" x14ac:dyDescent="0.25"/>
    <row r="2" spans="2:21" s="21" customFormat="1" ht="61.5" customHeight="1" thickBot="1" x14ac:dyDescent="0.25">
      <c r="B2" s="236" t="s">
        <v>1246</v>
      </c>
      <c r="C2" s="250"/>
      <c r="D2" s="250"/>
      <c r="E2" s="251"/>
      <c r="F2" s="20"/>
      <c r="G2" s="19"/>
      <c r="H2" s="19"/>
      <c r="I2" s="19"/>
      <c r="J2" s="19"/>
      <c r="K2" s="19"/>
      <c r="L2" s="19"/>
      <c r="M2" s="19"/>
      <c r="N2" s="19"/>
      <c r="O2"/>
      <c r="P2"/>
      <c r="Q2"/>
    </row>
    <row r="3" spans="2:21" ht="12.75" customHeight="1" x14ac:dyDescent="0.2">
      <c r="B3" s="242" t="s">
        <v>15</v>
      </c>
      <c r="C3" s="243"/>
      <c r="D3" s="244"/>
      <c r="E3" s="266" t="e">
        <f>SUM(C13:N13)/COUNT(C9:N9)</f>
        <v>#N/A</v>
      </c>
      <c r="O3"/>
      <c r="P3"/>
      <c r="Q3"/>
      <c r="R3" s="21"/>
      <c r="S3" s="21"/>
      <c r="T3" s="21"/>
      <c r="U3" s="21"/>
    </row>
    <row r="4" spans="2:21" ht="13.2" thickBot="1" x14ac:dyDescent="0.25">
      <c r="B4" s="245"/>
      <c r="C4" s="246"/>
      <c r="D4" s="247"/>
      <c r="E4" s="267"/>
      <c r="O4"/>
      <c r="P4"/>
      <c r="Q4"/>
      <c r="R4" s="21"/>
      <c r="S4" s="21"/>
      <c r="T4" s="21"/>
      <c r="U4" s="21"/>
    </row>
    <row r="5" spans="2:21" ht="27" customHeight="1" x14ac:dyDescent="0.2">
      <c r="B5" s="242" t="s">
        <v>16</v>
      </c>
      <c r="C5" s="243"/>
      <c r="D5" s="244"/>
      <c r="E5" s="266" t="e">
        <f>1/E3</f>
        <v>#N/A</v>
      </c>
      <c r="O5"/>
      <c r="P5"/>
      <c r="Q5"/>
      <c r="R5" s="21"/>
      <c r="S5" s="21"/>
      <c r="T5" s="21"/>
      <c r="U5" s="21"/>
    </row>
    <row r="6" spans="2:21" ht="27" customHeight="1" thickBot="1" x14ac:dyDescent="0.25">
      <c r="B6" s="245"/>
      <c r="C6" s="246"/>
      <c r="D6" s="247"/>
      <c r="E6" s="267"/>
      <c r="O6"/>
      <c r="P6"/>
      <c r="Q6"/>
      <c r="R6" s="21"/>
      <c r="S6" s="21"/>
      <c r="T6" s="21"/>
      <c r="U6" s="21"/>
    </row>
    <row r="7" spans="2:21" ht="13.2" thickBot="1" x14ac:dyDescent="0.25">
      <c r="B7" s="19"/>
      <c r="C7" s="19"/>
      <c r="D7" s="19"/>
      <c r="R7" s="21"/>
      <c r="S7" s="21"/>
      <c r="T7" s="21"/>
      <c r="U7" s="21"/>
    </row>
    <row r="8" spans="2:21" s="21" customFormat="1" ht="15.6" thickBot="1" x14ac:dyDescent="0.25">
      <c r="B8" s="43" t="s">
        <v>1162</v>
      </c>
      <c r="C8" s="263" t="str">
        <f>'phius_monthly climate data'!Q2</f>
        <v>Select</v>
      </c>
      <c r="D8" s="264"/>
      <c r="E8" s="264"/>
      <c r="F8" s="264"/>
      <c r="G8" s="264"/>
      <c r="H8" s="264"/>
      <c r="I8" s="264"/>
      <c r="J8" s="264"/>
      <c r="K8" s="264"/>
      <c r="L8" s="264"/>
      <c r="M8" s="264"/>
      <c r="N8" s="265"/>
      <c r="O8" s="19"/>
      <c r="P8" s="19"/>
      <c r="Q8" s="19"/>
    </row>
    <row r="9" spans="2:21" s="21" customFormat="1" ht="15" x14ac:dyDescent="0.2">
      <c r="B9" s="43" t="s">
        <v>1163</v>
      </c>
      <c r="C9" s="44">
        <v>1</v>
      </c>
      <c r="D9" s="44">
        <v>2</v>
      </c>
      <c r="E9" s="44">
        <v>3</v>
      </c>
      <c r="F9" s="44">
        <v>4</v>
      </c>
      <c r="G9" s="44">
        <v>5</v>
      </c>
      <c r="H9" s="44">
        <v>6</v>
      </c>
      <c r="I9" s="44">
        <v>7</v>
      </c>
      <c r="J9" s="44">
        <v>8</v>
      </c>
      <c r="K9" s="44">
        <v>9</v>
      </c>
      <c r="L9" s="44">
        <v>10</v>
      </c>
      <c r="M9" s="44">
        <v>11</v>
      </c>
      <c r="N9" s="45">
        <v>12</v>
      </c>
      <c r="O9" s="19"/>
      <c r="P9" s="19"/>
      <c r="Q9" s="19"/>
    </row>
    <row r="10" spans="2:21" s="22" customFormat="1" ht="15" x14ac:dyDescent="0.2">
      <c r="B10" s="46" t="s">
        <v>1164</v>
      </c>
      <c r="C10" s="47">
        <v>31</v>
      </c>
      <c r="D10" s="47">
        <v>28</v>
      </c>
      <c r="E10" s="47">
        <v>31</v>
      </c>
      <c r="F10" s="47">
        <v>30</v>
      </c>
      <c r="G10" s="47">
        <v>31</v>
      </c>
      <c r="H10" s="47">
        <v>30</v>
      </c>
      <c r="I10" s="47">
        <v>31</v>
      </c>
      <c r="J10" s="47">
        <v>31</v>
      </c>
      <c r="K10" s="47">
        <v>30</v>
      </c>
      <c r="L10" s="47">
        <v>31</v>
      </c>
      <c r="M10" s="47">
        <v>30</v>
      </c>
      <c r="N10" s="48">
        <v>31</v>
      </c>
      <c r="O10" s="19"/>
      <c r="P10" s="19"/>
      <c r="Q10" s="19"/>
    </row>
    <row r="11" spans="2:21" s="21" customFormat="1" ht="15.6" thickBot="1" x14ac:dyDescent="0.25">
      <c r="B11" s="49" t="s">
        <v>1165</v>
      </c>
      <c r="C11" s="143" t="e">
        <f>'phius_monthly climate data'!R2</f>
        <v>#N/A</v>
      </c>
      <c r="D11" s="143" t="e">
        <f>'phius_monthly climate data'!S2</f>
        <v>#N/A</v>
      </c>
      <c r="E11" s="143" t="e">
        <f>'phius_monthly climate data'!T2</f>
        <v>#N/A</v>
      </c>
      <c r="F11" s="143" t="e">
        <f>'phius_monthly climate data'!U2</f>
        <v>#N/A</v>
      </c>
      <c r="G11" s="143" t="e">
        <f>'phius_monthly climate data'!V2</f>
        <v>#N/A</v>
      </c>
      <c r="H11" s="143" t="e">
        <f>'phius_monthly climate data'!W2</f>
        <v>#N/A</v>
      </c>
      <c r="I11" s="143" t="e">
        <f>'phius_monthly climate data'!X2</f>
        <v>#N/A</v>
      </c>
      <c r="J11" s="143" t="e">
        <f>'phius_monthly climate data'!Y2</f>
        <v>#N/A</v>
      </c>
      <c r="K11" s="143" t="e">
        <f>'phius_monthly climate data'!Z2</f>
        <v>#N/A</v>
      </c>
      <c r="L11" s="143" t="e">
        <f>'phius_monthly climate data'!AA2</f>
        <v>#N/A</v>
      </c>
      <c r="M11" s="143" t="e">
        <f>'phius_monthly climate data'!AB2</f>
        <v>#N/A</v>
      </c>
      <c r="N11" s="144" t="e">
        <f>'phius_monthly climate data'!AC2</f>
        <v>#N/A</v>
      </c>
      <c r="O11" s="19"/>
      <c r="P11" s="19"/>
      <c r="Q11" s="19"/>
    </row>
    <row r="12" spans="2:21" ht="15.6" thickBot="1" x14ac:dyDescent="0.25">
      <c r="B12" s="23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2:21" s="25" customFormat="1" ht="25.5" customHeight="1" thickBot="1" x14ac:dyDescent="0.25">
      <c r="B13" s="24" t="s">
        <v>1166</v>
      </c>
      <c r="C13" s="91" t="e">
        <f>($C$16*C11)+$C$17</f>
        <v>#N/A</v>
      </c>
      <c r="D13" s="91" t="e">
        <f t="shared" ref="D13:N13" si="0">($C$16*D11)+$C$17</f>
        <v>#N/A</v>
      </c>
      <c r="E13" s="91" t="e">
        <f t="shared" si="0"/>
        <v>#N/A</v>
      </c>
      <c r="F13" s="91" t="e">
        <f t="shared" si="0"/>
        <v>#N/A</v>
      </c>
      <c r="G13" s="91" t="e">
        <f t="shared" si="0"/>
        <v>#N/A</v>
      </c>
      <c r="H13" s="91" t="e">
        <f t="shared" si="0"/>
        <v>#N/A</v>
      </c>
      <c r="I13" s="91" t="e">
        <f t="shared" si="0"/>
        <v>#N/A</v>
      </c>
      <c r="J13" s="91" t="e">
        <f t="shared" si="0"/>
        <v>#N/A</v>
      </c>
      <c r="K13" s="91" t="e">
        <f t="shared" si="0"/>
        <v>#N/A</v>
      </c>
      <c r="L13" s="91" t="e">
        <f t="shared" si="0"/>
        <v>#N/A</v>
      </c>
      <c r="M13" s="91" t="e">
        <f t="shared" si="0"/>
        <v>#N/A</v>
      </c>
      <c r="N13" s="92" t="e">
        <f t="shared" si="0"/>
        <v>#N/A</v>
      </c>
      <c r="O13" s="19"/>
      <c r="P13" s="19"/>
      <c r="Q13" s="19"/>
    </row>
    <row r="14" spans="2:21" ht="13.2" thickBot="1" x14ac:dyDescent="0.25"/>
    <row r="15" spans="2:21" ht="36" customHeight="1" thickBot="1" x14ac:dyDescent="0.25">
      <c r="B15" s="55" t="s">
        <v>1167</v>
      </c>
      <c r="C15" s="56" t="s">
        <v>1168</v>
      </c>
      <c r="D15" s="57" t="s">
        <v>1169</v>
      </c>
    </row>
    <row r="16" spans="2:21" ht="15" x14ac:dyDescent="0.35">
      <c r="B16" s="59" t="s">
        <v>1171</v>
      </c>
      <c r="C16" s="60">
        <v>4.8800000000000003E-2</v>
      </c>
      <c r="D16" s="27"/>
    </row>
    <row r="17" spans="2:23" ht="15.6" thickBot="1" x14ac:dyDescent="0.4">
      <c r="B17" s="62" t="s">
        <v>1172</v>
      </c>
      <c r="C17" s="63">
        <v>1.5629</v>
      </c>
      <c r="D17" s="28"/>
      <c r="U17" s="21"/>
      <c r="W17" s="21"/>
    </row>
    <row r="18" spans="2:23" ht="13.2" thickBot="1" x14ac:dyDescent="0.25">
      <c r="C18" s="19"/>
      <c r="D18" s="19"/>
    </row>
    <row r="19" spans="2:23" ht="15.6" thickBot="1" x14ac:dyDescent="0.25">
      <c r="B19" s="64" t="s">
        <v>1173</v>
      </c>
      <c r="C19" s="65" t="s">
        <v>1174</v>
      </c>
      <c r="D19" s="19"/>
    </row>
    <row r="20" spans="2:23" ht="13.8" x14ac:dyDescent="0.3">
      <c r="B20" s="99"/>
      <c r="C20" s="100"/>
      <c r="D20" s="19"/>
    </row>
    <row r="21" spans="2:23" ht="13.8" x14ac:dyDescent="0.3">
      <c r="B21" s="99"/>
      <c r="C21" s="100"/>
      <c r="D21" s="19"/>
    </row>
    <row r="22" spans="2:23" ht="13.8" x14ac:dyDescent="0.3">
      <c r="B22" s="99"/>
      <c r="C22" s="100"/>
      <c r="D22" s="19"/>
    </row>
    <row r="23" spans="2:23" ht="13.8" x14ac:dyDescent="0.3">
      <c r="B23" s="99">
        <v>14</v>
      </c>
      <c r="C23" s="100">
        <v>2.2999999999999998</v>
      </c>
      <c r="D23" s="19"/>
    </row>
    <row r="24" spans="2:23" ht="13.8" x14ac:dyDescent="0.3">
      <c r="B24" s="99"/>
      <c r="C24" s="100"/>
      <c r="D24" s="19"/>
    </row>
    <row r="25" spans="2:23" ht="13.8" x14ac:dyDescent="0.3">
      <c r="B25" s="99">
        <v>35</v>
      </c>
      <c r="C25" s="100">
        <v>3.12</v>
      </c>
      <c r="D25" s="19"/>
    </row>
    <row r="26" spans="2:23" ht="13.8" x14ac:dyDescent="0.3">
      <c r="B26" s="99">
        <v>47</v>
      </c>
      <c r="C26" s="100">
        <v>3.95</v>
      </c>
      <c r="D26" s="19"/>
    </row>
    <row r="27" spans="2:23" ht="13.8" x14ac:dyDescent="0.3">
      <c r="B27" s="99"/>
      <c r="C27" s="100"/>
      <c r="D27" s="19"/>
    </row>
    <row r="28" spans="2:23" ht="13.8" x14ac:dyDescent="0.3">
      <c r="B28" s="99"/>
      <c r="C28" s="100"/>
      <c r="D28" s="19"/>
    </row>
    <row r="29" spans="2:23" ht="13.8" x14ac:dyDescent="0.3">
      <c r="B29" s="99"/>
      <c r="C29" s="100"/>
      <c r="D29" s="19"/>
    </row>
    <row r="30" spans="2:23" ht="13.8" x14ac:dyDescent="0.3">
      <c r="B30" s="99"/>
      <c r="C30" s="100"/>
      <c r="D30" s="19"/>
    </row>
    <row r="31" spans="2:23" ht="13.8" x14ac:dyDescent="0.3">
      <c r="B31" s="99"/>
      <c r="C31" s="100"/>
      <c r="D31" s="19"/>
    </row>
    <row r="32" spans="2:23" ht="14.4" thickBot="1" x14ac:dyDescent="0.35">
      <c r="B32" s="101"/>
      <c r="C32" s="102"/>
      <c r="D32" s="19"/>
    </row>
    <row r="33" spans="2:4" x14ac:dyDescent="0.2">
      <c r="D33" s="19"/>
    </row>
    <row r="34" spans="2:4" x14ac:dyDescent="0.2">
      <c r="D34" s="19"/>
    </row>
    <row r="38" spans="2:4" x14ac:dyDescent="0.2">
      <c r="B38" s="18" t="s">
        <v>1175</v>
      </c>
    </row>
    <row r="39" spans="2:4" x14ac:dyDescent="0.2">
      <c r="B39" s="19" t="s">
        <v>1176</v>
      </c>
      <c r="C39" s="19"/>
      <c r="D39" s="19"/>
    </row>
    <row r="41" spans="2:4" x14ac:dyDescent="0.2">
      <c r="B41" s="19" t="s">
        <v>1177</v>
      </c>
      <c r="C41" s="19"/>
      <c r="D41" s="19"/>
    </row>
    <row r="42" spans="2:4" x14ac:dyDescent="0.2">
      <c r="B42" s="29"/>
      <c r="C42" s="29"/>
      <c r="D42" s="29"/>
    </row>
    <row r="43" spans="2:4" x14ac:dyDescent="0.2">
      <c r="B43" s="19" t="s">
        <v>1178</v>
      </c>
      <c r="C43" s="19"/>
      <c r="D43" s="19"/>
    </row>
    <row r="45" spans="2:4" x14ac:dyDescent="0.2">
      <c r="B45" s="19" t="s">
        <v>1179</v>
      </c>
      <c r="C45" s="19"/>
      <c r="D45" s="19"/>
    </row>
    <row r="47" spans="2:4" x14ac:dyDescent="0.2">
      <c r="B47" s="19"/>
      <c r="C47" s="19"/>
      <c r="D47" s="19"/>
    </row>
  </sheetData>
  <sheetProtection sheet="1" objects="1" scenarios="1"/>
  <mergeCells count="6">
    <mergeCell ref="C8:N8"/>
    <mergeCell ref="B2:E2"/>
    <mergeCell ref="B3:D4"/>
    <mergeCell ref="E3:E4"/>
    <mergeCell ref="B5:D6"/>
    <mergeCell ref="E5:E6"/>
  </mergeCells>
  <pageMargins left="0.75" right="0.75" top="1" bottom="1" header="0.5" footer="0.5"/>
  <pageSetup orientation="portrait" horizontalDpi="4294967292" verticalDpi="4294967292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9A5DD2-8AE1-4C87-BE61-48BE39FD0CDF}">
  <dimension ref="B1:W52"/>
  <sheetViews>
    <sheetView zoomScaleNormal="100" zoomScalePageLayoutView="120" workbookViewId="0">
      <selection activeCell="Q42" sqref="Q42"/>
    </sheetView>
  </sheetViews>
  <sheetFormatPr defaultColWidth="11" defaultRowHeight="12.6" x14ac:dyDescent="0.2"/>
  <cols>
    <col min="1" max="1" width="2.6328125" style="5" customWidth="1"/>
    <col min="2" max="2" width="30.453125" style="31" customWidth="1"/>
    <col min="3" max="3" width="12.36328125" style="31" bestFit="1" customWidth="1"/>
    <col min="4" max="4" width="9.36328125" style="31" customWidth="1"/>
    <col min="5" max="14" width="9.453125" style="5" customWidth="1"/>
    <col min="15" max="15" width="8.90625" style="5" bestFit="1" customWidth="1"/>
    <col min="16" max="16" width="9.453125" style="5" customWidth="1"/>
    <col min="17" max="17" width="9.26953125" style="5" customWidth="1"/>
    <col min="18" max="19" width="16.08984375" style="5" customWidth="1"/>
    <col min="20" max="16384" width="11" style="5"/>
  </cols>
  <sheetData>
    <row r="1" spans="2:17" ht="13.2" thickBot="1" x14ac:dyDescent="0.25"/>
    <row r="2" spans="2:17" s="32" customFormat="1" ht="45.75" customHeight="1" thickBot="1" x14ac:dyDescent="0.25">
      <c r="B2" s="236" t="s">
        <v>1247</v>
      </c>
      <c r="C2" s="252"/>
      <c r="D2" s="252"/>
      <c r="E2" s="253"/>
      <c r="F2" s="5"/>
      <c r="G2" s="5"/>
      <c r="H2" s="5"/>
      <c r="I2" s="5"/>
      <c r="J2" s="5"/>
      <c r="K2" s="5"/>
      <c r="L2" s="5"/>
      <c r="M2" s="5"/>
      <c r="N2" s="5"/>
      <c r="O2" s="5"/>
    </row>
    <row r="3" spans="2:17" ht="17.25" customHeight="1" thickBot="1" x14ac:dyDescent="0.25">
      <c r="B3" s="254" t="s">
        <v>11</v>
      </c>
      <c r="C3" s="253"/>
      <c r="D3" s="270">
        <f>SANCO2!D27</f>
        <v>0</v>
      </c>
      <c r="E3" s="271"/>
      <c r="F3" s="30" t="s">
        <v>1184</v>
      </c>
      <c r="P3" s="32"/>
      <c r="Q3" s="32"/>
    </row>
    <row r="4" spans="2:17" ht="36.75" customHeight="1" thickBot="1" x14ac:dyDescent="0.25">
      <c r="B4" s="254" t="s">
        <v>1185</v>
      </c>
      <c r="C4" s="253"/>
      <c r="D4" s="272">
        <f>SANCO2!F40</f>
        <v>0</v>
      </c>
      <c r="E4" s="273"/>
      <c r="F4" s="30" t="s">
        <v>1186</v>
      </c>
      <c r="P4" s="32"/>
      <c r="Q4" s="32"/>
    </row>
    <row r="5" spans="2:17" ht="13.2" thickBot="1" x14ac:dyDescent="0.25">
      <c r="B5" s="5"/>
      <c r="C5" s="5"/>
      <c r="D5" s="5"/>
      <c r="P5" s="32"/>
      <c r="Q5" s="32"/>
    </row>
    <row r="6" spans="2:17" ht="12.75" customHeight="1" x14ac:dyDescent="0.2">
      <c r="B6" s="258" t="s">
        <v>15</v>
      </c>
      <c r="C6" s="229"/>
      <c r="D6" s="230"/>
      <c r="E6" s="268" t="e">
        <f>O20/(O15+O18)</f>
        <v>#DIV/0!</v>
      </c>
      <c r="P6" s="32"/>
      <c r="Q6" s="32"/>
    </row>
    <row r="7" spans="2:17" ht="14.4" thickBot="1" x14ac:dyDescent="0.25">
      <c r="B7" s="231"/>
      <c r="C7" s="232"/>
      <c r="D7" s="233"/>
      <c r="E7" s="269"/>
      <c r="F7" s="76"/>
      <c r="P7" s="32"/>
      <c r="Q7" s="32"/>
    </row>
    <row r="8" spans="2:17" ht="18" customHeight="1" x14ac:dyDescent="0.2">
      <c r="B8" s="258" t="s">
        <v>16</v>
      </c>
      <c r="C8" s="229"/>
      <c r="D8" s="230"/>
      <c r="E8" s="268" t="e">
        <f>1/E6</f>
        <v>#DIV/0!</v>
      </c>
      <c r="P8" s="32"/>
      <c r="Q8" s="32"/>
    </row>
    <row r="9" spans="2:17" ht="18" customHeight="1" thickBot="1" x14ac:dyDescent="0.25">
      <c r="B9" s="231"/>
      <c r="C9" s="232"/>
      <c r="D9" s="233"/>
      <c r="E9" s="269"/>
      <c r="P9" s="32"/>
      <c r="Q9" s="32"/>
    </row>
    <row r="10" spans="2:17" ht="13.2" thickBot="1" x14ac:dyDescent="0.25">
      <c r="B10" s="30"/>
      <c r="C10" s="30"/>
      <c r="D10" s="30"/>
      <c r="P10" s="32"/>
      <c r="Q10" s="32"/>
    </row>
    <row r="11" spans="2:17" s="32" customFormat="1" ht="15.6" thickBot="1" x14ac:dyDescent="0.25">
      <c r="B11" s="43" t="s">
        <v>1162</v>
      </c>
      <c r="C11" s="263" t="str">
        <f>'phius_monthly climate data'!Q2</f>
        <v>Select</v>
      </c>
      <c r="D11" s="264"/>
      <c r="E11" s="264"/>
      <c r="F11" s="264"/>
      <c r="G11" s="264"/>
      <c r="H11" s="264"/>
      <c r="I11" s="264"/>
      <c r="J11" s="264"/>
      <c r="K11" s="264"/>
      <c r="L11" s="264"/>
      <c r="M11" s="264"/>
      <c r="N11" s="265"/>
    </row>
    <row r="12" spans="2:17" s="32" customFormat="1" ht="15" x14ac:dyDescent="0.2">
      <c r="B12" s="43" t="s">
        <v>1163</v>
      </c>
      <c r="C12" s="44">
        <v>1</v>
      </c>
      <c r="D12" s="44">
        <v>2</v>
      </c>
      <c r="E12" s="44">
        <v>3</v>
      </c>
      <c r="F12" s="44">
        <v>4</v>
      </c>
      <c r="G12" s="44">
        <v>5</v>
      </c>
      <c r="H12" s="44">
        <v>6</v>
      </c>
      <c r="I12" s="44">
        <v>7</v>
      </c>
      <c r="J12" s="44">
        <v>8</v>
      </c>
      <c r="K12" s="44">
        <v>9</v>
      </c>
      <c r="L12" s="44">
        <v>10</v>
      </c>
      <c r="M12" s="44">
        <v>11</v>
      </c>
      <c r="N12" s="45">
        <v>12</v>
      </c>
    </row>
    <row r="13" spans="2:17" s="17" customFormat="1" ht="15" x14ac:dyDescent="0.2">
      <c r="B13" s="46" t="s">
        <v>1164</v>
      </c>
      <c r="C13" s="47">
        <v>31</v>
      </c>
      <c r="D13" s="47">
        <v>28</v>
      </c>
      <c r="E13" s="47">
        <v>31</v>
      </c>
      <c r="F13" s="47">
        <v>30</v>
      </c>
      <c r="G13" s="47">
        <v>31</v>
      </c>
      <c r="H13" s="47">
        <v>30</v>
      </c>
      <c r="I13" s="47">
        <v>31</v>
      </c>
      <c r="J13" s="47">
        <v>31</v>
      </c>
      <c r="K13" s="47">
        <v>30</v>
      </c>
      <c r="L13" s="47">
        <v>31</v>
      </c>
      <c r="M13" s="47">
        <v>30</v>
      </c>
      <c r="N13" s="48">
        <v>31</v>
      </c>
    </row>
    <row r="14" spans="2:17" s="32" customFormat="1" ht="15.6" thickBot="1" x14ac:dyDescent="0.25">
      <c r="B14" s="49" t="s">
        <v>1165</v>
      </c>
      <c r="C14" s="143" t="e">
        <f>'phius_monthly climate data'!R2</f>
        <v>#N/A</v>
      </c>
      <c r="D14" s="143" t="e">
        <f>'phius_monthly climate data'!S2</f>
        <v>#N/A</v>
      </c>
      <c r="E14" s="143" t="e">
        <f>'phius_monthly climate data'!T2</f>
        <v>#N/A</v>
      </c>
      <c r="F14" s="143" t="e">
        <f>'phius_monthly climate data'!U2</f>
        <v>#N/A</v>
      </c>
      <c r="G14" s="143" t="e">
        <f>'phius_monthly climate data'!V2</f>
        <v>#N/A</v>
      </c>
      <c r="H14" s="143" t="e">
        <f>'phius_monthly climate data'!W2</f>
        <v>#N/A</v>
      </c>
      <c r="I14" s="143" t="e">
        <f>'phius_monthly climate data'!X2</f>
        <v>#N/A</v>
      </c>
      <c r="J14" s="143" t="e">
        <f>'phius_monthly climate data'!Y2</f>
        <v>#N/A</v>
      </c>
      <c r="K14" s="143" t="e">
        <f>'phius_monthly climate data'!Z2</f>
        <v>#N/A</v>
      </c>
      <c r="L14" s="143" t="e">
        <f>'phius_monthly climate data'!AA2</f>
        <v>#N/A</v>
      </c>
      <c r="M14" s="143" t="e">
        <f>'phius_monthly climate data'!AB2</f>
        <v>#N/A</v>
      </c>
      <c r="N14" s="144" t="e">
        <f>'phius_monthly climate data'!AC2</f>
        <v>#N/A</v>
      </c>
    </row>
    <row r="15" spans="2:17" s="32" customFormat="1" ht="30.6" thickBot="1" x14ac:dyDescent="0.25">
      <c r="B15" s="66" t="s">
        <v>1187</v>
      </c>
      <c r="C15" s="145">
        <f>SANCO2!F38</f>
        <v>0</v>
      </c>
      <c r="D15" s="145">
        <f>SANCO2!G38</f>
        <v>0</v>
      </c>
      <c r="E15" s="145">
        <f>SANCO2!H38</f>
        <v>0</v>
      </c>
      <c r="F15" s="145">
        <f>SANCO2!I38</f>
        <v>0</v>
      </c>
      <c r="G15" s="145">
        <f>SANCO2!J38</f>
        <v>0</v>
      </c>
      <c r="H15" s="145">
        <f>SANCO2!K38</f>
        <v>0</v>
      </c>
      <c r="I15" s="145">
        <f>SANCO2!L38</f>
        <v>0</v>
      </c>
      <c r="J15" s="145">
        <f>SANCO2!M38</f>
        <v>0</v>
      </c>
      <c r="K15" s="145">
        <f>SANCO2!N38</f>
        <v>0</v>
      </c>
      <c r="L15" s="145">
        <f>SANCO2!O38</f>
        <v>0</v>
      </c>
      <c r="M15" s="145">
        <f>SANCO2!P38</f>
        <v>0</v>
      </c>
      <c r="N15" s="145">
        <f>SANCO2!Q38</f>
        <v>0</v>
      </c>
      <c r="O15" s="80">
        <f>SUM(C15:N15)</f>
        <v>0</v>
      </c>
    </row>
    <row r="16" spans="2:17" s="32" customFormat="1" ht="30.6" thickBot="1" x14ac:dyDescent="0.25">
      <c r="B16" s="66" t="s">
        <v>1188</v>
      </c>
      <c r="C16" s="145">
        <f>SANCO2!F39</f>
        <v>0</v>
      </c>
      <c r="D16" s="145">
        <f>SANCO2!G39</f>
        <v>0</v>
      </c>
      <c r="E16" s="145">
        <f>SANCO2!H39</f>
        <v>0</v>
      </c>
      <c r="F16" s="145">
        <f>SANCO2!I39</f>
        <v>0</v>
      </c>
      <c r="G16" s="145">
        <f>SANCO2!J39</f>
        <v>0</v>
      </c>
      <c r="H16" s="145">
        <f>SANCO2!K39</f>
        <v>0</v>
      </c>
      <c r="I16" s="145">
        <f>SANCO2!L39</f>
        <v>0</v>
      </c>
      <c r="J16" s="145">
        <f>SANCO2!M39</f>
        <v>0</v>
      </c>
      <c r="K16" s="145">
        <f>SANCO2!N39</f>
        <v>0</v>
      </c>
      <c r="L16" s="145">
        <f>SANCO2!O39</f>
        <v>0</v>
      </c>
      <c r="M16" s="145">
        <f>SANCO2!P39</f>
        <v>0</v>
      </c>
      <c r="N16" s="145">
        <f>SANCO2!Q39</f>
        <v>0</v>
      </c>
    </row>
    <row r="17" spans="2:23" s="32" customFormat="1" ht="15.6" thickBot="1" x14ac:dyDescent="0.25">
      <c r="B17" s="66" t="s">
        <v>1189</v>
      </c>
      <c r="C17" s="103" t="e">
        <f t="shared" ref="C17:N17" si="0">C16/MAX($C$16:$N$16)</f>
        <v>#DIV/0!</v>
      </c>
      <c r="D17" s="103" t="e">
        <f t="shared" si="0"/>
        <v>#DIV/0!</v>
      </c>
      <c r="E17" s="103" t="e">
        <f t="shared" si="0"/>
        <v>#DIV/0!</v>
      </c>
      <c r="F17" s="103" t="e">
        <f t="shared" si="0"/>
        <v>#DIV/0!</v>
      </c>
      <c r="G17" s="103" t="e">
        <f t="shared" si="0"/>
        <v>#DIV/0!</v>
      </c>
      <c r="H17" s="103" t="e">
        <f t="shared" si="0"/>
        <v>#DIV/0!</v>
      </c>
      <c r="I17" s="103" t="e">
        <f t="shared" si="0"/>
        <v>#DIV/0!</v>
      </c>
      <c r="J17" s="103" t="e">
        <f t="shared" si="0"/>
        <v>#DIV/0!</v>
      </c>
      <c r="K17" s="103" t="e">
        <f t="shared" si="0"/>
        <v>#DIV/0!</v>
      </c>
      <c r="L17" s="103" t="e">
        <f t="shared" si="0"/>
        <v>#DIV/0!</v>
      </c>
      <c r="M17" s="103" t="e">
        <f t="shared" si="0"/>
        <v>#DIV/0!</v>
      </c>
      <c r="N17" s="104" t="e">
        <f t="shared" si="0"/>
        <v>#DIV/0!</v>
      </c>
    </row>
    <row r="18" spans="2:23" ht="15.6" thickBot="1" x14ac:dyDescent="0.25">
      <c r="B18" s="66" t="s">
        <v>1190</v>
      </c>
      <c r="C18" s="103" t="e">
        <f>$O$18/12*C17</f>
        <v>#DIV/0!</v>
      </c>
      <c r="D18" s="103" t="e">
        <f t="shared" ref="D18:N18" si="1">$O$18/12*D17</f>
        <v>#DIV/0!</v>
      </c>
      <c r="E18" s="103" t="e">
        <f t="shared" si="1"/>
        <v>#DIV/0!</v>
      </c>
      <c r="F18" s="103" t="e">
        <f t="shared" si="1"/>
        <v>#DIV/0!</v>
      </c>
      <c r="G18" s="103" t="e">
        <f t="shared" si="1"/>
        <v>#DIV/0!</v>
      </c>
      <c r="H18" s="103" t="e">
        <f t="shared" si="1"/>
        <v>#DIV/0!</v>
      </c>
      <c r="I18" s="103" t="e">
        <f t="shared" si="1"/>
        <v>#DIV/0!</v>
      </c>
      <c r="J18" s="103" t="e">
        <f t="shared" si="1"/>
        <v>#DIV/0!</v>
      </c>
      <c r="K18" s="103" t="e">
        <f t="shared" si="1"/>
        <v>#DIV/0!</v>
      </c>
      <c r="L18" s="103" t="e">
        <f t="shared" si="1"/>
        <v>#DIV/0!</v>
      </c>
      <c r="M18" s="103" t="e">
        <f t="shared" si="1"/>
        <v>#DIV/0!</v>
      </c>
      <c r="N18" s="104" t="e">
        <f t="shared" si="1"/>
        <v>#DIV/0!</v>
      </c>
      <c r="O18" s="80" t="e">
        <f>D4/D3</f>
        <v>#DIV/0!</v>
      </c>
      <c r="Q18" s="32"/>
    </row>
    <row r="19" spans="2:23" s="8" customFormat="1" ht="15.6" thickBot="1" x14ac:dyDescent="0.25">
      <c r="B19" s="66" t="s">
        <v>1166</v>
      </c>
      <c r="C19" s="79" t="e">
        <f>($C$23*C14)+$C$24</f>
        <v>#N/A</v>
      </c>
      <c r="D19" s="79" t="e">
        <f t="shared" ref="D19:N19" si="2">($C$23*D14)+$C$24</f>
        <v>#N/A</v>
      </c>
      <c r="E19" s="79" t="e">
        <f t="shared" si="2"/>
        <v>#N/A</v>
      </c>
      <c r="F19" s="79" t="e">
        <f t="shared" si="2"/>
        <v>#N/A</v>
      </c>
      <c r="G19" s="79" t="e">
        <f t="shared" si="2"/>
        <v>#N/A</v>
      </c>
      <c r="H19" s="79" t="e">
        <f t="shared" si="2"/>
        <v>#N/A</v>
      </c>
      <c r="I19" s="79" t="e">
        <f t="shared" si="2"/>
        <v>#N/A</v>
      </c>
      <c r="J19" s="79" t="e">
        <f t="shared" si="2"/>
        <v>#N/A</v>
      </c>
      <c r="K19" s="79" t="e">
        <f t="shared" si="2"/>
        <v>#N/A</v>
      </c>
      <c r="L19" s="79" t="e">
        <f t="shared" si="2"/>
        <v>#N/A</v>
      </c>
      <c r="M19" s="79" t="e">
        <f t="shared" si="2"/>
        <v>#N/A</v>
      </c>
      <c r="N19" s="80" t="e">
        <f t="shared" si="2"/>
        <v>#N/A</v>
      </c>
      <c r="Q19" s="5"/>
    </row>
    <row r="20" spans="2:23" ht="15.6" thickBot="1" x14ac:dyDescent="0.25">
      <c r="B20" s="66" t="s">
        <v>1191</v>
      </c>
      <c r="C20" s="79" t="e">
        <f>(C15+C18)*C19</f>
        <v>#DIV/0!</v>
      </c>
      <c r="D20" s="79" t="e">
        <f t="shared" ref="D20:N20" si="3">(D15+D18)*D19</f>
        <v>#DIV/0!</v>
      </c>
      <c r="E20" s="79" t="e">
        <f t="shared" si="3"/>
        <v>#DIV/0!</v>
      </c>
      <c r="F20" s="79" t="e">
        <f t="shared" si="3"/>
        <v>#DIV/0!</v>
      </c>
      <c r="G20" s="79" t="e">
        <f t="shared" si="3"/>
        <v>#DIV/0!</v>
      </c>
      <c r="H20" s="79" t="e">
        <f t="shared" si="3"/>
        <v>#DIV/0!</v>
      </c>
      <c r="I20" s="79" t="e">
        <f t="shared" si="3"/>
        <v>#DIV/0!</v>
      </c>
      <c r="J20" s="79" t="e">
        <f t="shared" si="3"/>
        <v>#DIV/0!</v>
      </c>
      <c r="K20" s="79" t="e">
        <f t="shared" si="3"/>
        <v>#DIV/0!</v>
      </c>
      <c r="L20" s="79" t="e">
        <f t="shared" si="3"/>
        <v>#DIV/0!</v>
      </c>
      <c r="M20" s="79" t="e">
        <f t="shared" si="3"/>
        <v>#DIV/0!</v>
      </c>
      <c r="N20" s="79" t="e">
        <f t="shared" si="3"/>
        <v>#DIV/0!</v>
      </c>
      <c r="O20" s="80" t="e">
        <f>SUM(C20:N20)</f>
        <v>#DIV/0!</v>
      </c>
    </row>
    <row r="21" spans="2:23" ht="13.2" thickBot="1" x14ac:dyDescent="0.25"/>
    <row r="22" spans="2:23" ht="36" customHeight="1" thickBot="1" x14ac:dyDescent="0.25">
      <c r="B22" s="51" t="s">
        <v>1167</v>
      </c>
      <c r="C22" s="52" t="s">
        <v>1168</v>
      </c>
      <c r="D22" s="53" t="s">
        <v>1169</v>
      </c>
    </row>
    <row r="23" spans="2:23" ht="15" x14ac:dyDescent="0.35">
      <c r="B23" s="69" t="s">
        <v>1171</v>
      </c>
      <c r="C23" s="60">
        <v>4.8800000000000003E-2</v>
      </c>
      <c r="D23" s="33"/>
    </row>
    <row r="24" spans="2:23" ht="15.6" thickBot="1" x14ac:dyDescent="0.4">
      <c r="B24" s="71" t="s">
        <v>1172</v>
      </c>
      <c r="C24" s="63">
        <v>1.5629</v>
      </c>
      <c r="D24" s="34"/>
      <c r="U24" s="32"/>
      <c r="W24" s="32"/>
    </row>
    <row r="25" spans="2:23" ht="13.2" thickBot="1" x14ac:dyDescent="0.25">
      <c r="C25" s="5"/>
      <c r="D25" s="5"/>
    </row>
    <row r="26" spans="2:23" ht="15.6" thickBot="1" x14ac:dyDescent="0.25">
      <c r="B26" s="50" t="s">
        <v>1173</v>
      </c>
      <c r="C26" s="54" t="s">
        <v>1174</v>
      </c>
      <c r="D26" s="5"/>
    </row>
    <row r="27" spans="2:23" ht="13.8" x14ac:dyDescent="0.3">
      <c r="B27" s="99"/>
      <c r="C27" s="100"/>
      <c r="D27" s="5"/>
    </row>
    <row r="28" spans="2:23" ht="13.8" x14ac:dyDescent="0.3">
      <c r="B28" s="99"/>
      <c r="C28" s="100"/>
      <c r="D28" s="5"/>
    </row>
    <row r="29" spans="2:23" ht="13.8" x14ac:dyDescent="0.3">
      <c r="B29" s="99"/>
      <c r="C29" s="100"/>
      <c r="D29" s="5"/>
    </row>
    <row r="30" spans="2:23" ht="13.8" x14ac:dyDescent="0.3">
      <c r="B30" s="99">
        <v>14</v>
      </c>
      <c r="C30" s="100">
        <v>2.2999999999999998</v>
      </c>
      <c r="D30" s="5"/>
    </row>
    <row r="31" spans="2:23" ht="13.8" x14ac:dyDescent="0.3">
      <c r="B31" s="99"/>
      <c r="C31" s="100"/>
      <c r="D31" s="5"/>
    </row>
    <row r="32" spans="2:23" ht="13.8" x14ac:dyDescent="0.3">
      <c r="B32" s="99">
        <v>35</v>
      </c>
      <c r="C32" s="100">
        <v>3.12</v>
      </c>
      <c r="D32" s="5"/>
    </row>
    <row r="33" spans="2:4" ht="13.8" x14ac:dyDescent="0.3">
      <c r="B33" s="99">
        <v>47</v>
      </c>
      <c r="C33" s="100">
        <v>3.95</v>
      </c>
      <c r="D33" s="5"/>
    </row>
    <row r="34" spans="2:4" ht="13.8" x14ac:dyDescent="0.3">
      <c r="B34" s="99"/>
      <c r="C34" s="100"/>
      <c r="D34" s="5"/>
    </row>
    <row r="35" spans="2:4" ht="13.8" x14ac:dyDescent="0.3">
      <c r="B35" s="99"/>
      <c r="C35" s="100"/>
      <c r="D35" s="5"/>
    </row>
    <row r="36" spans="2:4" ht="13.8" x14ac:dyDescent="0.3">
      <c r="B36" s="99"/>
      <c r="C36" s="100"/>
      <c r="D36" s="5"/>
    </row>
    <row r="37" spans="2:4" ht="13.8" x14ac:dyDescent="0.3">
      <c r="B37" s="99"/>
      <c r="C37" s="100"/>
      <c r="D37" s="5"/>
    </row>
    <row r="38" spans="2:4" ht="13.8" x14ac:dyDescent="0.3">
      <c r="B38" s="99"/>
      <c r="C38" s="100"/>
      <c r="D38" s="5"/>
    </row>
    <row r="39" spans="2:4" ht="14.4" thickBot="1" x14ac:dyDescent="0.35">
      <c r="B39" s="101"/>
      <c r="C39" s="102"/>
      <c r="D39" s="5"/>
    </row>
    <row r="43" spans="2:4" x14ac:dyDescent="0.2">
      <c r="B43" s="31" t="s">
        <v>1175</v>
      </c>
    </row>
    <row r="44" spans="2:4" x14ac:dyDescent="0.2">
      <c r="B44" s="30" t="s">
        <v>1176</v>
      </c>
      <c r="C44" s="30"/>
      <c r="D44" s="30"/>
    </row>
    <row r="46" spans="2:4" x14ac:dyDescent="0.2">
      <c r="B46" s="30" t="s">
        <v>1177</v>
      </c>
      <c r="C46" s="30"/>
      <c r="D46" s="30"/>
    </row>
    <row r="47" spans="2:4" x14ac:dyDescent="0.2">
      <c r="B47" s="35"/>
      <c r="C47" s="35"/>
      <c r="D47" s="35"/>
    </row>
    <row r="48" spans="2:4" x14ac:dyDescent="0.2">
      <c r="B48" s="30" t="s">
        <v>1178</v>
      </c>
      <c r="C48" s="5"/>
      <c r="D48" s="5"/>
    </row>
    <row r="50" spans="2:4" x14ac:dyDescent="0.2">
      <c r="B50" s="5" t="s">
        <v>1179</v>
      </c>
      <c r="C50" s="5"/>
      <c r="D50" s="5"/>
    </row>
    <row r="52" spans="2:4" x14ac:dyDescent="0.2">
      <c r="B52" s="5"/>
      <c r="C52" s="5"/>
      <c r="D52" s="5"/>
    </row>
  </sheetData>
  <sheetProtection sheet="1" objects="1" scenarios="1"/>
  <mergeCells count="10">
    <mergeCell ref="B8:D9"/>
    <mergeCell ref="E8:E9"/>
    <mergeCell ref="C11:N11"/>
    <mergeCell ref="B2:E2"/>
    <mergeCell ref="B3:C3"/>
    <mergeCell ref="D3:E3"/>
    <mergeCell ref="B4:C4"/>
    <mergeCell ref="D4:E4"/>
    <mergeCell ref="B6:D7"/>
    <mergeCell ref="E6:E7"/>
  </mergeCells>
  <pageMargins left="0.75" right="0.75" top="1" bottom="1" header="0.5" footer="0.5"/>
  <pageSetup orientation="portrait" horizontalDpi="4294967292" verticalDpi="4294967292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67DC4B-E4C5-48F9-9D60-33FFFECD96AD}">
  <dimension ref="B1:AI30"/>
  <sheetViews>
    <sheetView zoomScale="85" zoomScaleNormal="85" workbookViewId="0">
      <selection activeCell="D34" sqref="D34"/>
    </sheetView>
  </sheetViews>
  <sheetFormatPr defaultRowHeight="14.4" x14ac:dyDescent="0.3"/>
  <cols>
    <col min="1" max="1" width="1.36328125" style="135" customWidth="1"/>
    <col min="2" max="2" width="23.7265625" style="135" customWidth="1"/>
    <col min="3" max="14" width="15" style="139" customWidth="1"/>
    <col min="15" max="17" width="13.36328125" style="139" customWidth="1"/>
    <col min="18" max="16384" width="8.7265625" style="135"/>
  </cols>
  <sheetData>
    <row r="1" spans="2:35" ht="30" x14ac:dyDescent="0.5">
      <c r="B1" s="130" t="s">
        <v>1214</v>
      </c>
      <c r="C1" s="131"/>
      <c r="D1" s="131"/>
      <c r="E1" s="131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3"/>
      <c r="S1" s="133"/>
      <c r="T1" s="133"/>
      <c r="U1" s="133"/>
      <c r="V1" s="134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</row>
    <row r="2" spans="2:35" ht="24.6" x14ac:dyDescent="0.3">
      <c r="B2" s="136" t="s">
        <v>1215</v>
      </c>
      <c r="C2" s="131"/>
      <c r="D2" s="131"/>
      <c r="E2" s="131"/>
      <c r="F2" s="137"/>
      <c r="G2" s="137"/>
      <c r="H2" s="137"/>
      <c r="I2" s="131"/>
      <c r="J2" s="131"/>
      <c r="K2" s="131"/>
      <c r="L2" s="131"/>
      <c r="M2" s="131"/>
      <c r="N2" s="131"/>
      <c r="O2" s="131"/>
      <c r="P2" s="131"/>
      <c r="Q2" s="131"/>
      <c r="R2" s="138"/>
      <c r="S2" s="138"/>
      <c r="T2" s="138"/>
      <c r="U2" s="138"/>
      <c r="V2" s="134"/>
      <c r="Y2" s="138"/>
      <c r="Z2" s="138"/>
      <c r="AA2" s="138"/>
      <c r="AB2" s="138"/>
      <c r="AC2" s="138"/>
      <c r="AD2" s="138"/>
      <c r="AE2" s="138"/>
      <c r="AF2" s="138"/>
      <c r="AG2" s="138"/>
      <c r="AH2" s="138"/>
      <c r="AI2" s="138"/>
    </row>
    <row r="3" spans="2:35" ht="18" thickBot="1" x14ac:dyDescent="0.35">
      <c r="B3" s="146" t="s">
        <v>1216</v>
      </c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</row>
    <row r="4" spans="2:35" x14ac:dyDescent="0.3">
      <c r="B4" s="148" t="s">
        <v>1163</v>
      </c>
      <c r="C4" s="149">
        <v>1</v>
      </c>
      <c r="D4" s="149">
        <v>2</v>
      </c>
      <c r="E4" s="149">
        <v>3</v>
      </c>
      <c r="F4" s="149">
        <v>4</v>
      </c>
      <c r="G4" s="149">
        <v>5</v>
      </c>
      <c r="H4" s="149">
        <v>6</v>
      </c>
      <c r="I4" s="149">
        <v>7</v>
      </c>
      <c r="J4" s="149">
        <v>8</v>
      </c>
      <c r="K4" s="149">
        <v>9</v>
      </c>
      <c r="L4" s="149">
        <v>10</v>
      </c>
      <c r="M4" s="149">
        <v>11</v>
      </c>
      <c r="N4" s="150">
        <v>12</v>
      </c>
      <c r="O4" s="151" t="s">
        <v>1217</v>
      </c>
      <c r="P4" s="152"/>
      <c r="Q4" s="153" t="s">
        <v>1218</v>
      </c>
    </row>
    <row r="5" spans="2:35" x14ac:dyDescent="0.3">
      <c r="B5" s="154" t="s">
        <v>1164</v>
      </c>
      <c r="C5" s="155">
        <v>31</v>
      </c>
      <c r="D5" s="155">
        <v>28</v>
      </c>
      <c r="E5" s="155">
        <v>31</v>
      </c>
      <c r="F5" s="155">
        <v>30</v>
      </c>
      <c r="G5" s="155">
        <v>31</v>
      </c>
      <c r="H5" s="155">
        <v>30</v>
      </c>
      <c r="I5" s="155">
        <v>31</v>
      </c>
      <c r="J5" s="155">
        <v>31</v>
      </c>
      <c r="K5" s="155">
        <v>30</v>
      </c>
      <c r="L5" s="155">
        <v>31</v>
      </c>
      <c r="M5" s="155">
        <v>30</v>
      </c>
      <c r="N5" s="156">
        <v>31</v>
      </c>
      <c r="O5" s="154" t="s">
        <v>1219</v>
      </c>
      <c r="P5" s="157" t="s">
        <v>1220</v>
      </c>
      <c r="Q5" s="158" t="s">
        <v>1221</v>
      </c>
    </row>
    <row r="6" spans="2:35" s="140" customFormat="1" x14ac:dyDescent="0.3">
      <c r="B6" s="159" t="s">
        <v>1251</v>
      </c>
      <c r="C6" s="157" t="s">
        <v>1222</v>
      </c>
      <c r="D6" s="160">
        <v>41.795999999999999</v>
      </c>
      <c r="E6" s="157" t="s">
        <v>1223</v>
      </c>
      <c r="F6" s="160">
        <v>-72.248999999999995</v>
      </c>
      <c r="G6" s="161" t="s">
        <v>1224</v>
      </c>
      <c r="H6" s="160">
        <v>194</v>
      </c>
      <c r="I6" s="162"/>
      <c r="J6"/>
      <c r="K6" s="163" t="s">
        <v>1225</v>
      </c>
      <c r="L6" s="160">
        <v>11.1</v>
      </c>
      <c r="M6" s="157" t="s">
        <v>1226</v>
      </c>
      <c r="N6" s="164" t="s">
        <v>1227</v>
      </c>
      <c r="O6" s="165" t="s">
        <v>1228</v>
      </c>
      <c r="P6" s="166"/>
      <c r="Q6" s="158" t="s">
        <v>1229</v>
      </c>
    </row>
    <row r="7" spans="2:35" x14ac:dyDescent="0.3">
      <c r="B7" s="167" t="s">
        <v>1230</v>
      </c>
      <c r="C7" s="160">
        <v>-2.7</v>
      </c>
      <c r="D7" s="160">
        <v>-1.4</v>
      </c>
      <c r="E7" s="160">
        <v>2.9</v>
      </c>
      <c r="F7" s="160">
        <v>9.3000000000000007</v>
      </c>
      <c r="G7" s="160">
        <v>14.9</v>
      </c>
      <c r="H7" s="160">
        <v>19.600000000000001</v>
      </c>
      <c r="I7" s="160">
        <v>22.7</v>
      </c>
      <c r="J7" s="160">
        <v>21.8</v>
      </c>
      <c r="K7" s="160">
        <v>17.8</v>
      </c>
      <c r="L7" s="160">
        <v>11.4</v>
      </c>
      <c r="M7" s="160">
        <v>5.6</v>
      </c>
      <c r="N7" s="168">
        <v>0.4</v>
      </c>
      <c r="O7" s="159">
        <v>-10.7</v>
      </c>
      <c r="P7" s="160">
        <v>-5.4</v>
      </c>
      <c r="Q7" s="169">
        <v>26.6</v>
      </c>
    </row>
    <row r="8" spans="2:35" x14ac:dyDescent="0.3">
      <c r="B8" s="170" t="s">
        <v>1231</v>
      </c>
      <c r="C8" s="171">
        <v>14</v>
      </c>
      <c r="D8" s="171">
        <v>18</v>
      </c>
      <c r="E8" s="171">
        <v>26</v>
      </c>
      <c r="F8" s="171">
        <v>34</v>
      </c>
      <c r="G8" s="171">
        <v>46</v>
      </c>
      <c r="H8" s="171">
        <v>51</v>
      </c>
      <c r="I8" s="171">
        <v>49</v>
      </c>
      <c r="J8" s="171">
        <v>39</v>
      </c>
      <c r="K8" s="171">
        <v>29</v>
      </c>
      <c r="L8" s="171">
        <v>22</v>
      </c>
      <c r="M8" s="171">
        <v>15</v>
      </c>
      <c r="N8" s="172">
        <v>12</v>
      </c>
      <c r="O8" s="173">
        <v>18</v>
      </c>
      <c r="P8" s="171">
        <v>17</v>
      </c>
      <c r="Q8" s="174">
        <v>62</v>
      </c>
    </row>
    <row r="9" spans="2:35" x14ac:dyDescent="0.3">
      <c r="B9" s="175" t="s">
        <v>1232</v>
      </c>
      <c r="C9" s="176">
        <v>39</v>
      </c>
      <c r="D9" s="176">
        <v>49</v>
      </c>
      <c r="E9" s="176">
        <v>71</v>
      </c>
      <c r="F9" s="176">
        <v>81</v>
      </c>
      <c r="G9" s="176">
        <v>96</v>
      </c>
      <c r="H9" s="176">
        <v>100</v>
      </c>
      <c r="I9" s="176">
        <v>105</v>
      </c>
      <c r="J9" s="176">
        <v>93</v>
      </c>
      <c r="K9" s="176">
        <v>76</v>
      </c>
      <c r="L9" s="176">
        <v>56</v>
      </c>
      <c r="M9" s="176">
        <v>41</v>
      </c>
      <c r="N9" s="177">
        <v>30</v>
      </c>
      <c r="O9" s="178">
        <v>45</v>
      </c>
      <c r="P9" s="176">
        <v>29</v>
      </c>
      <c r="Q9" s="179">
        <v>134</v>
      </c>
    </row>
    <row r="10" spans="2:35" x14ac:dyDescent="0.3">
      <c r="B10" s="175" t="s">
        <v>1233</v>
      </c>
      <c r="C10" s="176">
        <v>101</v>
      </c>
      <c r="D10" s="176">
        <v>100</v>
      </c>
      <c r="E10" s="176">
        <v>111</v>
      </c>
      <c r="F10" s="176">
        <v>90</v>
      </c>
      <c r="G10" s="176">
        <v>84</v>
      </c>
      <c r="H10" s="176">
        <v>79</v>
      </c>
      <c r="I10" s="176">
        <v>82</v>
      </c>
      <c r="J10" s="176">
        <v>94</v>
      </c>
      <c r="K10" s="176">
        <v>103</v>
      </c>
      <c r="L10" s="176">
        <v>105</v>
      </c>
      <c r="M10" s="176">
        <v>98</v>
      </c>
      <c r="N10" s="177">
        <v>91</v>
      </c>
      <c r="O10" s="178">
        <v>117</v>
      </c>
      <c r="P10" s="176">
        <v>70</v>
      </c>
      <c r="Q10" s="179">
        <v>99</v>
      </c>
    </row>
    <row r="11" spans="2:35" x14ac:dyDescent="0.3">
      <c r="B11" s="175" t="s">
        <v>1234</v>
      </c>
      <c r="C11" s="176">
        <v>39</v>
      </c>
      <c r="D11" s="176">
        <v>50</v>
      </c>
      <c r="E11" s="176">
        <v>73</v>
      </c>
      <c r="F11" s="176">
        <v>78</v>
      </c>
      <c r="G11" s="176">
        <v>95</v>
      </c>
      <c r="H11" s="176">
        <v>96</v>
      </c>
      <c r="I11" s="176">
        <v>98</v>
      </c>
      <c r="J11" s="176">
        <v>91</v>
      </c>
      <c r="K11" s="176">
        <v>77</v>
      </c>
      <c r="L11" s="176">
        <v>61</v>
      </c>
      <c r="M11" s="176">
        <v>43</v>
      </c>
      <c r="N11" s="177">
        <v>37</v>
      </c>
      <c r="O11" s="178">
        <v>44</v>
      </c>
      <c r="P11" s="176">
        <v>36</v>
      </c>
      <c r="Q11" s="179">
        <v>112</v>
      </c>
    </row>
    <row r="12" spans="2:35" x14ac:dyDescent="0.3">
      <c r="B12" s="180" t="s">
        <v>1235</v>
      </c>
      <c r="C12" s="181">
        <v>56</v>
      </c>
      <c r="D12" s="181">
        <v>73</v>
      </c>
      <c r="E12" s="181">
        <v>115</v>
      </c>
      <c r="F12" s="181">
        <v>136</v>
      </c>
      <c r="G12" s="181">
        <v>166</v>
      </c>
      <c r="H12" s="181">
        <v>175</v>
      </c>
      <c r="I12" s="181">
        <v>176</v>
      </c>
      <c r="J12" s="181">
        <v>157</v>
      </c>
      <c r="K12" s="181">
        <v>124</v>
      </c>
      <c r="L12" s="181">
        <v>90</v>
      </c>
      <c r="M12" s="181">
        <v>60</v>
      </c>
      <c r="N12" s="182">
        <v>47</v>
      </c>
      <c r="O12" s="183">
        <v>66</v>
      </c>
      <c r="P12" s="181">
        <v>50</v>
      </c>
      <c r="Q12" s="184">
        <v>212</v>
      </c>
    </row>
    <row r="13" spans="2:35" x14ac:dyDescent="0.3">
      <c r="B13" s="185" t="s">
        <v>1236</v>
      </c>
      <c r="C13" s="186">
        <v>-8.6999999999999993</v>
      </c>
      <c r="D13" s="186">
        <v>-8.1999999999999993</v>
      </c>
      <c r="E13" s="186">
        <v>-5</v>
      </c>
      <c r="F13" s="186">
        <v>0.7</v>
      </c>
      <c r="G13" s="186">
        <v>7.7</v>
      </c>
      <c r="H13" s="186">
        <v>13.5</v>
      </c>
      <c r="I13" s="186">
        <v>16.7</v>
      </c>
      <c r="J13" s="186">
        <v>16.3</v>
      </c>
      <c r="K13" s="186">
        <v>12.8</v>
      </c>
      <c r="L13" s="186">
        <v>6.3</v>
      </c>
      <c r="M13" s="186">
        <v>-0.1</v>
      </c>
      <c r="N13" s="187">
        <v>-4.9000000000000004</v>
      </c>
      <c r="O13" s="188"/>
      <c r="P13" s="186"/>
      <c r="Q13" s="189"/>
    </row>
    <row r="14" spans="2:35" x14ac:dyDescent="0.3">
      <c r="B14" s="190" t="s">
        <v>1237</v>
      </c>
      <c r="C14" s="181">
        <v>-20.3</v>
      </c>
      <c r="D14" s="181">
        <v>-19</v>
      </c>
      <c r="E14" s="181">
        <v>-14.6</v>
      </c>
      <c r="F14" s="181">
        <v>-6.8</v>
      </c>
      <c r="G14" s="181">
        <v>1.3</v>
      </c>
      <c r="H14" s="181">
        <v>7.5</v>
      </c>
      <c r="I14" s="181">
        <v>11.4</v>
      </c>
      <c r="J14" s="181">
        <v>10.7</v>
      </c>
      <c r="K14" s="181">
        <v>6.2</v>
      </c>
      <c r="L14" s="181">
        <v>-1.1000000000000001</v>
      </c>
      <c r="M14" s="181">
        <v>-8.8000000000000007</v>
      </c>
      <c r="N14" s="182">
        <v>-14.9</v>
      </c>
      <c r="O14" s="183"/>
      <c r="P14" s="181"/>
      <c r="Q14" s="184"/>
    </row>
    <row r="15" spans="2:35" ht="15" thickBot="1" x14ac:dyDescent="0.35">
      <c r="B15" s="191"/>
      <c r="C15" s="192"/>
      <c r="D15" s="192"/>
      <c r="E15" s="192"/>
      <c r="F15" s="192"/>
      <c r="G15" s="192"/>
      <c r="H15" s="192"/>
      <c r="I15" s="192"/>
      <c r="J15" s="192"/>
      <c r="K15" s="192"/>
      <c r="L15" s="192"/>
      <c r="M15" s="192"/>
      <c r="N15" s="193"/>
      <c r="O15" s="194"/>
      <c r="P15" s="192"/>
      <c r="Q15" s="195"/>
    </row>
    <row r="16" spans="2:35" x14ac:dyDescent="0.3">
      <c r="B16"/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</row>
    <row r="17" spans="2:17" x14ac:dyDescent="0.3">
      <c r="B17"/>
      <c r="C17" s="147"/>
      <c r="D17" s="147"/>
      <c r="E17" s="147"/>
      <c r="F17" s="147"/>
      <c r="G17" s="147"/>
      <c r="H17" s="147"/>
      <c r="I17" s="147"/>
      <c r="J17" s="147"/>
      <c r="K17" s="147"/>
      <c r="L17" s="147"/>
      <c r="M17" s="147"/>
      <c r="N17" s="8"/>
      <c r="O17" s="196"/>
      <c r="P17" s="196"/>
      <c r="Q17" s="8"/>
    </row>
    <row r="18" spans="2:17" ht="18" thickBot="1" x14ac:dyDescent="0.35">
      <c r="B18" s="146" t="s">
        <v>1238</v>
      </c>
      <c r="C18" s="147"/>
      <c r="D18" s="147"/>
      <c r="E18" s="147"/>
      <c r="F18" s="147"/>
      <c r="G18" s="147"/>
      <c r="H18" s="147"/>
      <c r="I18" s="147"/>
      <c r="J18" s="147"/>
      <c r="K18" s="147"/>
      <c r="L18" s="147"/>
      <c r="M18" s="147"/>
      <c r="N18" s="147"/>
      <c r="O18" s="147"/>
      <c r="P18" s="147"/>
      <c r="Q18" s="147"/>
    </row>
    <row r="19" spans="2:17" x14ac:dyDescent="0.3">
      <c r="B19" s="148" t="s">
        <v>1163</v>
      </c>
      <c r="C19" s="149">
        <v>1</v>
      </c>
      <c r="D19" s="149">
        <v>2</v>
      </c>
      <c r="E19" s="149">
        <v>3</v>
      </c>
      <c r="F19" s="149">
        <v>4</v>
      </c>
      <c r="G19" s="149">
        <v>5</v>
      </c>
      <c r="H19" s="149">
        <v>6</v>
      </c>
      <c r="I19" s="149">
        <v>7</v>
      </c>
      <c r="J19" s="149">
        <v>8</v>
      </c>
      <c r="K19" s="149">
        <v>9</v>
      </c>
      <c r="L19" s="149">
        <v>10</v>
      </c>
      <c r="M19" s="149">
        <v>11</v>
      </c>
      <c r="N19" s="150">
        <v>12</v>
      </c>
      <c r="O19" s="151" t="s">
        <v>1217</v>
      </c>
      <c r="P19" s="152"/>
      <c r="Q19" s="153" t="s">
        <v>1218</v>
      </c>
    </row>
    <row r="20" spans="2:17" x14ac:dyDescent="0.3">
      <c r="B20" s="154" t="s">
        <v>1164</v>
      </c>
      <c r="C20" s="155">
        <v>31</v>
      </c>
      <c r="D20" s="155">
        <v>28</v>
      </c>
      <c r="E20" s="155">
        <v>31</v>
      </c>
      <c r="F20" s="155">
        <v>30</v>
      </c>
      <c r="G20" s="155">
        <v>31</v>
      </c>
      <c r="H20" s="155">
        <v>30</v>
      </c>
      <c r="I20" s="155">
        <v>31</v>
      </c>
      <c r="J20" s="155">
        <v>31</v>
      </c>
      <c r="K20" s="155">
        <v>30</v>
      </c>
      <c r="L20" s="155">
        <v>31</v>
      </c>
      <c r="M20" s="155">
        <v>30</v>
      </c>
      <c r="N20" s="156">
        <v>31</v>
      </c>
      <c r="O20" s="154" t="s">
        <v>1219</v>
      </c>
      <c r="P20" s="157" t="s">
        <v>1220</v>
      </c>
      <c r="Q20" s="158" t="s">
        <v>1221</v>
      </c>
    </row>
    <row r="21" spans="2:17" x14ac:dyDescent="0.3">
      <c r="B21" s="159" t="s">
        <v>1251</v>
      </c>
      <c r="C21" s="157" t="s">
        <v>1222</v>
      </c>
      <c r="D21" s="160">
        <v>41.795999999999999</v>
      </c>
      <c r="E21" s="157" t="s">
        <v>1223</v>
      </c>
      <c r="F21" s="160">
        <v>-72.248999999999995</v>
      </c>
      <c r="G21" s="161" t="s">
        <v>1239</v>
      </c>
      <c r="H21" s="160">
        <v>636.48293963000003</v>
      </c>
      <c r="I21" s="162" t="s">
        <v>1244</v>
      </c>
      <c r="J21"/>
      <c r="K21" s="163" t="s">
        <v>1240</v>
      </c>
      <c r="L21" s="160">
        <v>19.98</v>
      </c>
      <c r="M21" s="157" t="s">
        <v>1226</v>
      </c>
      <c r="N21" s="197" t="s">
        <v>1241</v>
      </c>
      <c r="O21" s="198" t="s">
        <v>1242</v>
      </c>
      <c r="P21" s="166"/>
      <c r="Q21" s="197" t="s">
        <v>1243</v>
      </c>
    </row>
    <row r="22" spans="2:17" x14ac:dyDescent="0.3">
      <c r="B22" s="167" t="s">
        <v>1165</v>
      </c>
      <c r="C22" s="160">
        <v>27.14</v>
      </c>
      <c r="D22" s="160">
        <v>29.48</v>
      </c>
      <c r="E22" s="160">
        <v>37.22</v>
      </c>
      <c r="F22" s="160">
        <v>48.74</v>
      </c>
      <c r="G22" s="160">
        <v>58.82</v>
      </c>
      <c r="H22" s="160">
        <v>67.28</v>
      </c>
      <c r="I22" s="160">
        <v>72.86</v>
      </c>
      <c r="J22" s="160">
        <v>71.240000000000009</v>
      </c>
      <c r="K22" s="160">
        <v>64.039999999999992</v>
      </c>
      <c r="L22" s="160">
        <v>52.519999999999996</v>
      </c>
      <c r="M22" s="160">
        <v>42.08</v>
      </c>
      <c r="N22" s="168">
        <v>32.72</v>
      </c>
      <c r="O22" s="159">
        <v>12.740000000000002</v>
      </c>
      <c r="P22" s="160">
        <v>22.28</v>
      </c>
      <c r="Q22" s="169">
        <v>79.88</v>
      </c>
    </row>
    <row r="23" spans="2:17" x14ac:dyDescent="0.3">
      <c r="B23" s="170" t="s">
        <v>1231</v>
      </c>
      <c r="C23" s="171">
        <v>4.4379787995057551</v>
      </c>
      <c r="D23" s="171">
        <v>5.7059727422216859</v>
      </c>
      <c r="E23" s="171">
        <v>8.2419606276535458</v>
      </c>
      <c r="F23" s="171">
        <v>10.777948513085406</v>
      </c>
      <c r="G23" s="171">
        <v>14.581930341233196</v>
      </c>
      <c r="H23" s="171">
        <v>16.166922769628108</v>
      </c>
      <c r="I23" s="171">
        <v>15.532925798270146</v>
      </c>
      <c r="J23" s="171">
        <v>12.36294094148032</v>
      </c>
      <c r="K23" s="171">
        <v>9.1929560846904934</v>
      </c>
      <c r="L23" s="171">
        <v>6.9739666849376158</v>
      </c>
      <c r="M23" s="171">
        <v>4.7549772851847383</v>
      </c>
      <c r="N23" s="172">
        <v>3.8039818281477902</v>
      </c>
      <c r="O23" s="173">
        <v>5.7059727422216859</v>
      </c>
      <c r="P23" s="171">
        <v>5.3889742565427028</v>
      </c>
      <c r="Q23" s="174">
        <v>19.653906112096919</v>
      </c>
    </row>
    <row r="24" spans="2:17" x14ac:dyDescent="0.3">
      <c r="B24" s="175" t="s">
        <v>1232</v>
      </c>
      <c r="C24" s="176">
        <v>12.36294094148032</v>
      </c>
      <c r="D24" s="176">
        <v>15.532925798270146</v>
      </c>
      <c r="E24" s="176">
        <v>22.506892483207761</v>
      </c>
      <c r="F24" s="176">
        <v>25.676877339997585</v>
      </c>
      <c r="G24" s="176">
        <v>30.431854625182321</v>
      </c>
      <c r="H24" s="176">
        <v>31.699848567898254</v>
      </c>
      <c r="I24" s="176">
        <v>33.284840996293163</v>
      </c>
      <c r="J24" s="176">
        <v>29.480859168145376</v>
      </c>
      <c r="K24" s="176">
        <v>24.091884911602669</v>
      </c>
      <c r="L24" s="176">
        <v>17.751915198023021</v>
      </c>
      <c r="M24" s="176">
        <v>12.996937912838284</v>
      </c>
      <c r="N24" s="177">
        <v>9.5099545703694766</v>
      </c>
      <c r="O24" s="178">
        <v>14.264931855554215</v>
      </c>
      <c r="P24" s="176">
        <v>9.1929560846904934</v>
      </c>
      <c r="Q24" s="179">
        <v>42.477797080983663</v>
      </c>
    </row>
    <row r="25" spans="2:17" x14ac:dyDescent="0.3">
      <c r="B25" s="175" t="s">
        <v>1233</v>
      </c>
      <c r="C25" s="176">
        <v>32.016847053577237</v>
      </c>
      <c r="D25" s="176">
        <v>31.699848567898254</v>
      </c>
      <c r="E25" s="176">
        <v>35.186831910367061</v>
      </c>
      <c r="F25" s="176">
        <v>28.52986371110843</v>
      </c>
      <c r="G25" s="176">
        <v>26.627872797034531</v>
      </c>
      <c r="H25" s="176">
        <v>25.042880368639619</v>
      </c>
      <c r="I25" s="176">
        <v>25.993875825676568</v>
      </c>
      <c r="J25" s="176">
        <v>29.797857653824355</v>
      </c>
      <c r="K25" s="176">
        <v>32.650844024935203</v>
      </c>
      <c r="L25" s="176">
        <v>33.284840996293163</v>
      </c>
      <c r="M25" s="176">
        <v>31.065851596540291</v>
      </c>
      <c r="N25" s="177">
        <v>28.846862196787409</v>
      </c>
      <c r="O25" s="178">
        <v>37.088822824440953</v>
      </c>
      <c r="P25" s="176">
        <v>22.189893997528777</v>
      </c>
      <c r="Q25" s="179">
        <v>31.382850082219267</v>
      </c>
    </row>
    <row r="26" spans="2:17" x14ac:dyDescent="0.3">
      <c r="B26" s="175" t="s">
        <v>1234</v>
      </c>
      <c r="C26" s="176">
        <v>12.36294094148032</v>
      </c>
      <c r="D26" s="176">
        <v>15.849924283949127</v>
      </c>
      <c r="E26" s="176">
        <v>23.140889454565723</v>
      </c>
      <c r="F26" s="176">
        <v>24.725881882960639</v>
      </c>
      <c r="G26" s="176">
        <v>30.114856139503342</v>
      </c>
      <c r="H26" s="176">
        <v>30.431854625182321</v>
      </c>
      <c r="I26" s="176">
        <v>31.065851596540291</v>
      </c>
      <c r="J26" s="176">
        <v>28.846862196787409</v>
      </c>
      <c r="K26" s="176">
        <v>24.408883397281656</v>
      </c>
      <c r="L26" s="176">
        <v>19.336907626417933</v>
      </c>
      <c r="M26" s="176">
        <v>13.630934884196249</v>
      </c>
      <c r="N26" s="177">
        <v>11.728943970122353</v>
      </c>
      <c r="O26" s="178">
        <v>13.947933369875232</v>
      </c>
      <c r="P26" s="176">
        <v>11.411945484443372</v>
      </c>
      <c r="Q26" s="179">
        <v>35.503830396046041</v>
      </c>
    </row>
    <row r="27" spans="2:17" x14ac:dyDescent="0.3">
      <c r="B27" s="180" t="s">
        <v>1235</v>
      </c>
      <c r="C27" s="181">
        <v>17.751915198023021</v>
      </c>
      <c r="D27" s="181">
        <v>23.140889454565723</v>
      </c>
      <c r="E27" s="181">
        <v>36.454825853082994</v>
      </c>
      <c r="F27" s="181">
        <v>43.111794052341622</v>
      </c>
      <c r="G27" s="181">
        <v>52.621748622711102</v>
      </c>
      <c r="H27" s="181">
        <v>55.474734993821947</v>
      </c>
      <c r="I27" s="181">
        <v>55.791733479500927</v>
      </c>
      <c r="J27" s="181">
        <v>49.768762251600251</v>
      </c>
      <c r="K27" s="181">
        <v>39.307812224193839</v>
      </c>
      <c r="L27" s="181">
        <v>28.52986371110843</v>
      </c>
      <c r="M27" s="181">
        <v>19.019909140738953</v>
      </c>
      <c r="N27" s="182">
        <v>14.898928826912178</v>
      </c>
      <c r="O27" s="183">
        <v>20.921900054812845</v>
      </c>
      <c r="P27" s="181">
        <v>15.849924283949127</v>
      </c>
      <c r="Q27" s="184">
        <v>67.203678963944299</v>
      </c>
    </row>
    <row r="28" spans="2:17" x14ac:dyDescent="0.3">
      <c r="B28" s="185" t="s">
        <v>1236</v>
      </c>
      <c r="C28" s="186">
        <v>16.340000000000003</v>
      </c>
      <c r="D28" s="186">
        <v>17.240000000000002</v>
      </c>
      <c r="E28" s="186">
        <v>23</v>
      </c>
      <c r="F28" s="186">
        <v>33.26</v>
      </c>
      <c r="G28" s="186">
        <v>45.86</v>
      </c>
      <c r="H28" s="186">
        <v>56.3</v>
      </c>
      <c r="I28" s="186">
        <v>62.06</v>
      </c>
      <c r="J28" s="186">
        <v>61.34</v>
      </c>
      <c r="K28" s="186">
        <v>55.040000000000006</v>
      </c>
      <c r="L28" s="186">
        <v>43.34</v>
      </c>
      <c r="M28" s="186">
        <v>31.82</v>
      </c>
      <c r="N28" s="187">
        <v>23.18</v>
      </c>
      <c r="O28" s="188"/>
      <c r="P28" s="186"/>
      <c r="Q28" s="189"/>
    </row>
    <row r="29" spans="2:17" x14ac:dyDescent="0.3">
      <c r="B29" s="190" t="s">
        <v>1237</v>
      </c>
      <c r="C29" s="181">
        <v>-4.5399999999999991</v>
      </c>
      <c r="D29" s="181">
        <v>-2.2000000000000028</v>
      </c>
      <c r="E29" s="181">
        <v>5.7199999999999989</v>
      </c>
      <c r="F29" s="181">
        <v>19.759999999999998</v>
      </c>
      <c r="G29" s="181">
        <v>34.340000000000003</v>
      </c>
      <c r="H29" s="181">
        <v>45.5</v>
      </c>
      <c r="I29" s="181">
        <v>52.519999999999996</v>
      </c>
      <c r="J29" s="181">
        <v>51.26</v>
      </c>
      <c r="K29" s="181">
        <v>43.16</v>
      </c>
      <c r="L29" s="181">
        <v>30.02</v>
      </c>
      <c r="M29" s="181">
        <v>16.159999999999997</v>
      </c>
      <c r="N29" s="182">
        <v>5.18</v>
      </c>
      <c r="O29" s="183"/>
      <c r="P29" s="181"/>
      <c r="Q29" s="184" t="s">
        <v>1244</v>
      </c>
    </row>
    <row r="30" spans="2:17" ht="15" thickBot="1" x14ac:dyDescent="0.35">
      <c r="B30" s="191"/>
      <c r="C30" s="192"/>
      <c r="D30" s="192"/>
      <c r="E30" s="192"/>
      <c r="F30" s="192"/>
      <c r="G30" s="192"/>
      <c r="H30" s="192"/>
      <c r="I30" s="192"/>
      <c r="J30" s="192"/>
      <c r="K30" s="192"/>
      <c r="L30" s="192"/>
      <c r="M30" s="192"/>
      <c r="N30" s="195"/>
      <c r="O30" s="194"/>
      <c r="P30" s="192"/>
      <c r="Q30" s="195"/>
    </row>
  </sheetData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1F661B-9544-4620-B3FA-687DD112874B}">
  <sheetPr codeName="Sheet1"/>
  <dimension ref="A1:K33"/>
  <sheetViews>
    <sheetView topLeftCell="A10" zoomScale="145" zoomScaleNormal="145" workbookViewId="0">
      <selection activeCell="E26" sqref="E26"/>
    </sheetView>
  </sheetViews>
  <sheetFormatPr defaultRowHeight="12.6" x14ac:dyDescent="0.2"/>
  <cols>
    <col min="1" max="1" width="15.36328125" bestFit="1" customWidth="1"/>
    <col min="2" max="2" width="12.26953125" bestFit="1" customWidth="1"/>
    <col min="3" max="3" width="10.26953125" bestFit="1" customWidth="1"/>
    <col min="4" max="4" width="19.54296875" bestFit="1" customWidth="1"/>
    <col min="5" max="5" width="11.26953125" bestFit="1" customWidth="1"/>
    <col min="6" max="6" width="1.90625" customWidth="1"/>
    <col min="7" max="7" width="16.36328125" bestFit="1" customWidth="1"/>
    <col min="8" max="8" width="12.26953125" bestFit="1" customWidth="1"/>
    <col min="9" max="9" width="10.26953125" bestFit="1" customWidth="1"/>
    <col min="10" max="10" width="19.54296875" bestFit="1" customWidth="1"/>
    <col min="11" max="11" width="11.26953125" bestFit="1" customWidth="1"/>
  </cols>
  <sheetData>
    <row r="1" spans="1:11" x14ac:dyDescent="0.2">
      <c r="A1" s="274" t="s">
        <v>1253</v>
      </c>
      <c r="B1" s="274"/>
      <c r="C1" s="274"/>
      <c r="D1" s="274"/>
      <c r="E1" s="274"/>
      <c r="G1" s="274" t="s">
        <v>1254</v>
      </c>
      <c r="H1" s="274"/>
      <c r="I1" s="274"/>
      <c r="J1" s="274"/>
      <c r="K1" s="274"/>
    </row>
    <row r="2" spans="1:11" x14ac:dyDescent="0.2">
      <c r="A2" s="2" t="s">
        <v>1209</v>
      </c>
      <c r="B2" s="2" t="s">
        <v>1201</v>
      </c>
      <c r="C2" s="2" t="s">
        <v>1202</v>
      </c>
      <c r="D2" s="2" t="s">
        <v>1205</v>
      </c>
      <c r="E2" s="2" t="s">
        <v>1208</v>
      </c>
      <c r="F2" s="2"/>
      <c r="G2" t="s">
        <v>1209</v>
      </c>
      <c r="H2" s="2" t="s">
        <v>1201</v>
      </c>
      <c r="I2" s="2" t="s">
        <v>1202</v>
      </c>
      <c r="J2" s="2" t="s">
        <v>1205</v>
      </c>
      <c r="K2" s="2" t="s">
        <v>1208</v>
      </c>
    </row>
    <row r="3" spans="1:11" x14ac:dyDescent="0.2">
      <c r="A3" s="2" t="s">
        <v>1199</v>
      </c>
      <c r="B3">
        <v>24.5</v>
      </c>
      <c r="C3">
        <v>38.125</v>
      </c>
      <c r="D3">
        <v>43</v>
      </c>
      <c r="E3">
        <v>12</v>
      </c>
      <c r="F3" s="2"/>
      <c r="G3" s="2" t="s">
        <v>1269</v>
      </c>
      <c r="H3" s="2">
        <v>26</v>
      </c>
      <c r="I3" s="2">
        <v>64.5</v>
      </c>
      <c r="J3">
        <v>80</v>
      </c>
      <c r="K3">
        <v>18</v>
      </c>
    </row>
    <row r="4" spans="1:11" x14ac:dyDescent="0.2">
      <c r="A4" s="2" t="s">
        <v>1263</v>
      </c>
      <c r="B4">
        <v>24.5</v>
      </c>
      <c r="C4">
        <v>38.125</v>
      </c>
      <c r="D4">
        <v>43</v>
      </c>
      <c r="E4">
        <v>12</v>
      </c>
      <c r="F4" s="2"/>
      <c r="G4" s="2" t="s">
        <v>1268</v>
      </c>
      <c r="H4" s="2">
        <v>30</v>
      </c>
      <c r="I4" s="2">
        <v>64.819999999999993</v>
      </c>
      <c r="J4" s="2">
        <v>119</v>
      </c>
      <c r="K4">
        <f>3*6</f>
        <v>18</v>
      </c>
    </row>
    <row r="5" spans="1:11" x14ac:dyDescent="0.2">
      <c r="A5" s="2" t="s">
        <v>1200</v>
      </c>
      <c r="B5">
        <v>24.5</v>
      </c>
      <c r="C5">
        <v>68.875</v>
      </c>
      <c r="D5">
        <v>83</v>
      </c>
      <c r="E5">
        <v>12</v>
      </c>
      <c r="G5" s="2" t="s">
        <v>1270</v>
      </c>
      <c r="H5" s="2">
        <v>32</v>
      </c>
      <c r="I5" s="2">
        <v>75.5</v>
      </c>
      <c r="J5">
        <v>200</v>
      </c>
      <c r="K5">
        <v>12</v>
      </c>
    </row>
    <row r="6" spans="1:11" x14ac:dyDescent="0.2">
      <c r="A6" s="2" t="s">
        <v>1260</v>
      </c>
      <c r="B6">
        <v>24.5</v>
      </c>
      <c r="C6">
        <v>68.75</v>
      </c>
      <c r="D6">
        <v>83</v>
      </c>
      <c r="E6">
        <v>12</v>
      </c>
    </row>
    <row r="7" spans="1:11" x14ac:dyDescent="0.2">
      <c r="A7" s="2" t="s">
        <v>1266</v>
      </c>
      <c r="B7">
        <v>28</v>
      </c>
      <c r="C7">
        <f>63+3/5</f>
        <v>63.6</v>
      </c>
      <c r="D7">
        <v>119</v>
      </c>
      <c r="E7">
        <v>12</v>
      </c>
    </row>
    <row r="8" spans="1:11" x14ac:dyDescent="0.2">
      <c r="A8" s="2" t="s">
        <v>1267</v>
      </c>
      <c r="B8">
        <v>28</v>
      </c>
      <c r="C8">
        <f>63+3/5</f>
        <v>63.6</v>
      </c>
      <c r="D8">
        <v>119</v>
      </c>
      <c r="E8">
        <v>12</v>
      </c>
    </row>
    <row r="9" spans="1:11" x14ac:dyDescent="0.2">
      <c r="A9" s="2" t="s">
        <v>1252</v>
      </c>
      <c r="B9">
        <v>34</v>
      </c>
      <c r="C9">
        <v>77.2</v>
      </c>
      <c r="D9">
        <v>200</v>
      </c>
      <c r="E9">
        <v>12</v>
      </c>
    </row>
    <row r="10" spans="1:11" x14ac:dyDescent="0.2">
      <c r="A10" s="2" t="s">
        <v>1259</v>
      </c>
      <c r="B10">
        <v>34</v>
      </c>
      <c r="C10">
        <v>79</v>
      </c>
      <c r="D10">
        <v>210</v>
      </c>
      <c r="E10">
        <v>12.5</v>
      </c>
    </row>
    <row r="11" spans="1:11" x14ac:dyDescent="0.2">
      <c r="A11" s="2" t="s">
        <v>1258</v>
      </c>
      <c r="B11">
        <v>36</v>
      </c>
      <c r="C11">
        <v>72</v>
      </c>
      <c r="D11">
        <v>285</v>
      </c>
      <c r="E11">
        <v>12.5</v>
      </c>
      <c r="F11" s="2"/>
    </row>
    <row r="12" spans="1:11" x14ac:dyDescent="0.2">
      <c r="A12" s="2" t="s">
        <v>1257</v>
      </c>
      <c r="B12">
        <v>36</v>
      </c>
      <c r="C12">
        <v>90</v>
      </c>
      <c r="D12">
        <v>360</v>
      </c>
      <c r="E12">
        <v>12.5</v>
      </c>
      <c r="F12" s="2"/>
    </row>
    <row r="13" spans="1:11" x14ac:dyDescent="0.2">
      <c r="A13" s="2" t="s">
        <v>1256</v>
      </c>
      <c r="B13">
        <v>42</v>
      </c>
      <c r="C13">
        <v>88</v>
      </c>
      <c r="D13">
        <v>455</v>
      </c>
      <c r="E13">
        <v>12.5</v>
      </c>
      <c r="F13" s="2"/>
    </row>
    <row r="14" spans="1:11" x14ac:dyDescent="0.2">
      <c r="A14" s="2" t="s">
        <v>1255</v>
      </c>
      <c r="B14">
        <f>36+6</f>
        <v>42</v>
      </c>
      <c r="C14">
        <v>93</v>
      </c>
      <c r="D14">
        <v>505</v>
      </c>
      <c r="E14">
        <v>12.5</v>
      </c>
      <c r="F14" s="2"/>
    </row>
    <row r="15" spans="1:11" x14ac:dyDescent="0.2">
      <c r="A15" s="2" t="s">
        <v>1265</v>
      </c>
      <c r="B15">
        <v>40</v>
      </c>
      <c r="C15">
        <f>72+2.25+2.25</f>
        <v>76.5</v>
      </c>
      <c r="D15">
        <v>285</v>
      </c>
      <c r="E15">
        <v>16</v>
      </c>
      <c r="F15" s="2"/>
    </row>
    <row r="16" spans="1:11" x14ac:dyDescent="0.2">
      <c r="A16" s="2" t="s">
        <v>1264</v>
      </c>
      <c r="B16">
        <v>40</v>
      </c>
      <c r="C16">
        <f>90+2.25+2.25</f>
        <v>94.5</v>
      </c>
      <c r="D16">
        <v>360</v>
      </c>
      <c r="E16">
        <v>16</v>
      </c>
      <c r="F16" s="2"/>
    </row>
    <row r="17" spans="1:6" x14ac:dyDescent="0.2">
      <c r="A17" s="2" t="s">
        <v>1262</v>
      </c>
      <c r="B17">
        <v>46</v>
      </c>
      <c r="C17">
        <f>92+2.25+2.25</f>
        <v>96.5</v>
      </c>
      <c r="D17">
        <v>453</v>
      </c>
      <c r="E17">
        <v>16</v>
      </c>
      <c r="F17" s="2"/>
    </row>
    <row r="18" spans="1:6" x14ac:dyDescent="0.2">
      <c r="A18" s="2" t="s">
        <v>1261</v>
      </c>
      <c r="B18">
        <v>46</v>
      </c>
      <c r="C18">
        <f>93+2.25+2.25</f>
        <v>97.5</v>
      </c>
      <c r="D18">
        <v>505</v>
      </c>
      <c r="E18">
        <v>16</v>
      </c>
      <c r="F18" s="2"/>
    </row>
    <row r="23" spans="1:6" ht="17.399999999999999" x14ac:dyDescent="0.4">
      <c r="A23" s="121" t="s">
        <v>1209</v>
      </c>
      <c r="B23" s="121"/>
    </row>
    <row r="24" spans="1:6" ht="17.399999999999999" x14ac:dyDescent="0.4">
      <c r="A24" s="122" t="s">
        <v>4</v>
      </c>
      <c r="B24" s="123" t="e">
        <f>'v1-Sanden CO2'!E3</f>
        <v>#N/A</v>
      </c>
    </row>
    <row r="25" spans="1:6" ht="17.399999999999999" x14ac:dyDescent="0.4">
      <c r="A25" s="122" t="s">
        <v>7</v>
      </c>
      <c r="B25" s="123" t="e">
        <f>B24</f>
        <v>#N/A</v>
      </c>
    </row>
    <row r="26" spans="1:6" ht="17.399999999999999" x14ac:dyDescent="0.4">
      <c r="A26" s="122" t="s">
        <v>8</v>
      </c>
      <c r="B26" s="123" t="e">
        <f>IF(SANCO2!B23="Domestic Hot Water (DHW)",'v2-Sanden GS3-45HPA_DHW'!E3,'v2-Sanden GS3-45HPA_Heat&amp;DHW'!E6)</f>
        <v>#DIV/0!</v>
      </c>
    </row>
    <row r="27" spans="1:6" ht="17.399999999999999" x14ac:dyDescent="0.4">
      <c r="A27" s="122" t="s">
        <v>10</v>
      </c>
      <c r="B27" s="123" t="e">
        <f>IF(SANCO2!B23="Domestic Hot Water (DHW)",'v3-Sanden GS4-45HPC_DHW'!E3,'v3-Sanden GS4-45HPC_Heat&amp;DHW'!E6)</f>
        <v>#DIV/0!</v>
      </c>
    </row>
    <row r="28" spans="1:6" ht="17.399999999999999" x14ac:dyDescent="0.4">
      <c r="A28" s="122" t="s">
        <v>1249</v>
      </c>
      <c r="B28" s="123" t="e">
        <f>IF(SANCO2!B23="Domestic Hot Water (DHW)",'gen5-Sanden GS5-45HPC_DHW'!E3,'gen5-Sanden GS5-45HPC_Heat&amp;DHW'!E6)</f>
        <v>#DIV/0!</v>
      </c>
    </row>
    <row r="30" spans="1:6" ht="17.399999999999999" x14ac:dyDescent="0.4">
      <c r="A30" s="121" t="s">
        <v>1209</v>
      </c>
    </row>
    <row r="31" spans="1:6" ht="17.399999999999999" x14ac:dyDescent="0.4">
      <c r="A31" s="121" t="s">
        <v>13</v>
      </c>
    </row>
    <row r="32" spans="1:6" ht="17.399999999999999" x14ac:dyDescent="0.4">
      <c r="A32" s="121" t="s">
        <v>1193</v>
      </c>
    </row>
    <row r="33" spans="1:1" ht="17.399999999999999" x14ac:dyDescent="0.4">
      <c r="A33" s="115"/>
    </row>
  </sheetData>
  <sheetProtection sheet="1" objects="1" scenarios="1"/>
  <mergeCells count="2">
    <mergeCell ref="A1:E1"/>
    <mergeCell ref="G1:K1"/>
  </mergeCells>
  <pageMargins left="0.7" right="0.7" top="0.75" bottom="0.75" header="0.3" footer="0.3"/>
  <customProperties>
    <customPr name="SSC_SHEET_GUID" r:id="rId1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190E1B-DCBC-4111-948F-96DD51C9D2FB}">
  <dimension ref="A1:CM1061"/>
  <sheetViews>
    <sheetView zoomScale="85" zoomScaleNormal="85" workbookViewId="0">
      <selection activeCell="R2" sqref="R2:AC2"/>
    </sheetView>
  </sheetViews>
  <sheetFormatPr defaultRowHeight="14.4" x14ac:dyDescent="0.3"/>
  <cols>
    <col min="3" max="3" width="19.453125" customWidth="1"/>
    <col min="17" max="17" width="7.6328125" style="36" bestFit="1" customWidth="1"/>
    <col min="18" max="18" width="12.453125" style="36" bestFit="1" customWidth="1"/>
    <col min="19" max="19" width="12.08984375" style="36" customWidth="1"/>
    <col min="20" max="87" width="9" style="37"/>
  </cols>
  <sheetData>
    <row r="1" spans="1:91" ht="15" thickBot="1" x14ac:dyDescent="0.35">
      <c r="C1">
        <v>1</v>
      </c>
      <c r="D1" s="38">
        <v>2</v>
      </c>
      <c r="E1" s="38">
        <v>3</v>
      </c>
      <c r="F1" s="38">
        <v>4</v>
      </c>
      <c r="G1" s="38">
        <v>5</v>
      </c>
      <c r="H1" s="38">
        <v>6</v>
      </c>
      <c r="I1" s="38">
        <v>7</v>
      </c>
      <c r="J1" s="38">
        <v>8</v>
      </c>
      <c r="K1" s="38">
        <v>9</v>
      </c>
      <c r="L1" s="38">
        <v>10</v>
      </c>
      <c r="M1" s="38">
        <v>11</v>
      </c>
      <c r="N1" s="38">
        <v>12</v>
      </c>
      <c r="O1" s="38">
        <v>13</v>
      </c>
      <c r="P1">
        <v>14</v>
      </c>
    </row>
    <row r="2" spans="1:91" ht="15" thickBot="1" x14ac:dyDescent="0.35">
      <c r="D2" s="222" t="s">
        <v>17</v>
      </c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4"/>
      <c r="Q2" s="36" t="str">
        <f>SANCO2!B10</f>
        <v>Select</v>
      </c>
      <c r="R2" s="36" t="e">
        <f>IF(SANCO2!$C$6="Custom",'Custom Climate Data'!C22,VLOOKUP($Q$2,$C:$O,D$1,FALSE))</f>
        <v>#N/A</v>
      </c>
      <c r="S2" s="36" t="e">
        <f>IF(SANCO2!$C$6="Custom",'Custom Climate Data'!D22,VLOOKUP($Q$2,$C:$O,E$1,FALSE))</f>
        <v>#N/A</v>
      </c>
      <c r="T2" s="36" t="e">
        <f>IF(SANCO2!$C$6="Custom",'Custom Climate Data'!E22,VLOOKUP($Q$2,$C:$O,F$1,FALSE))</f>
        <v>#N/A</v>
      </c>
      <c r="U2" s="36" t="e">
        <f>IF(SANCO2!$C$6="Custom",'Custom Climate Data'!F22,VLOOKUP($Q$2,$C:$O,G$1,FALSE))</f>
        <v>#N/A</v>
      </c>
      <c r="V2" s="36" t="e">
        <f>IF(SANCO2!$C$6="Custom",'Custom Climate Data'!G22,VLOOKUP($Q$2,$C:$O,H$1,FALSE))</f>
        <v>#N/A</v>
      </c>
      <c r="W2" s="36" t="e">
        <f>IF(SANCO2!$C$6="Custom",'Custom Climate Data'!H22,VLOOKUP($Q$2,$C:$O,I$1,FALSE))</f>
        <v>#N/A</v>
      </c>
      <c r="X2" s="36" t="e">
        <f>IF(SANCO2!$C$6="Custom",'Custom Climate Data'!I22,VLOOKUP($Q$2,$C:$O,J$1,FALSE))</f>
        <v>#N/A</v>
      </c>
      <c r="Y2" s="36" t="e">
        <f>IF(SANCO2!$C$6="Custom",'Custom Climate Data'!J22,VLOOKUP($Q$2,$C:$O,K$1,FALSE))</f>
        <v>#N/A</v>
      </c>
      <c r="Z2" s="36" t="e">
        <f>IF(SANCO2!$C$6="Custom",'Custom Climate Data'!K22,VLOOKUP($Q$2,$C:$O,L$1,FALSE))</f>
        <v>#N/A</v>
      </c>
      <c r="AA2" s="36" t="e">
        <f>IF(SANCO2!$C$6="Custom",'Custom Climate Data'!L22,VLOOKUP($Q$2,$C:$O,M$1,FALSE))</f>
        <v>#N/A</v>
      </c>
      <c r="AB2" s="36" t="e">
        <f>IF(SANCO2!$C$6="Custom",'Custom Climate Data'!M22,VLOOKUP($Q$2,$C:$O,N$1,FALSE))</f>
        <v>#N/A</v>
      </c>
      <c r="AC2" s="36" t="e">
        <f>IF(SANCO2!$C$6="Custom",'Custom Climate Data'!N22,VLOOKUP($Q$2,$C:$O,O$1,FALSE))</f>
        <v>#N/A</v>
      </c>
      <c r="AD2" s="36"/>
      <c r="AE2" s="36"/>
      <c r="AF2" s="36"/>
      <c r="AG2" s="36"/>
      <c r="AH2" s="36"/>
      <c r="AI2" s="36"/>
      <c r="AJ2" s="36"/>
      <c r="AK2" s="36"/>
    </row>
    <row r="3" spans="1:91" ht="15" thickBot="1" x14ac:dyDescent="0.35">
      <c r="A3" t="s">
        <v>3</v>
      </c>
      <c r="B3" t="s">
        <v>18</v>
      </c>
      <c r="C3" t="s">
        <v>19</v>
      </c>
      <c r="D3" s="39" t="s">
        <v>20</v>
      </c>
      <c r="E3" s="40" t="s">
        <v>21</v>
      </c>
      <c r="F3" s="40" t="s">
        <v>22</v>
      </c>
      <c r="G3" s="40" t="s">
        <v>23</v>
      </c>
      <c r="H3" s="40" t="s">
        <v>24</v>
      </c>
      <c r="I3" s="40" t="s">
        <v>25</v>
      </c>
      <c r="J3" s="40" t="s">
        <v>26</v>
      </c>
      <c r="K3" s="40" t="s">
        <v>27</v>
      </c>
      <c r="L3" s="40" t="s">
        <v>28</v>
      </c>
      <c r="M3" s="40" t="s">
        <v>29</v>
      </c>
      <c r="N3" s="40" t="s">
        <v>30</v>
      </c>
      <c r="O3" s="40" t="s">
        <v>31</v>
      </c>
      <c r="P3" t="s">
        <v>32</v>
      </c>
      <c r="Q3" s="36" t="s">
        <v>3</v>
      </c>
      <c r="R3" s="36" t="s">
        <v>1209</v>
      </c>
      <c r="S3" s="36" t="s">
        <v>1209</v>
      </c>
      <c r="T3" s="37" t="s">
        <v>3</v>
      </c>
      <c r="U3" s="37" t="s">
        <v>18</v>
      </c>
      <c r="V3" s="37" t="s">
        <v>33</v>
      </c>
      <c r="W3" s="37" t="s">
        <v>34</v>
      </c>
      <c r="X3" s="37" t="s">
        <v>35</v>
      </c>
      <c r="Y3" s="37" t="s">
        <v>36</v>
      </c>
      <c r="Z3" s="37" t="s">
        <v>37</v>
      </c>
      <c r="AA3" s="37" t="s">
        <v>38</v>
      </c>
      <c r="AB3" s="37" t="s">
        <v>39</v>
      </c>
      <c r="AC3" s="37" t="s">
        <v>40</v>
      </c>
      <c r="AD3" s="37" t="s">
        <v>41</v>
      </c>
      <c r="AE3" s="37" t="s">
        <v>42</v>
      </c>
      <c r="AF3" s="37" t="s">
        <v>43</v>
      </c>
      <c r="AG3" s="37" t="s">
        <v>44</v>
      </c>
      <c r="AH3" s="37" t="s">
        <v>45</v>
      </c>
      <c r="AI3" s="37" t="s">
        <v>46</v>
      </c>
      <c r="AJ3" s="37" t="s">
        <v>47</v>
      </c>
      <c r="AK3" s="37" t="s">
        <v>48</v>
      </c>
      <c r="AL3" s="37" t="s">
        <v>49</v>
      </c>
      <c r="AM3" s="37" t="s">
        <v>50</v>
      </c>
      <c r="AN3" s="37" t="s">
        <v>51</v>
      </c>
      <c r="AO3" s="37" t="s">
        <v>52</v>
      </c>
      <c r="AP3" s="37" t="s">
        <v>53</v>
      </c>
      <c r="AQ3" s="37" t="s">
        <v>54</v>
      </c>
      <c r="AR3" s="37" t="s">
        <v>55</v>
      </c>
      <c r="AS3" s="37" t="s">
        <v>56</v>
      </c>
      <c r="AT3" s="37" t="s">
        <v>57</v>
      </c>
      <c r="AU3" s="37" t="s">
        <v>58</v>
      </c>
      <c r="AV3" s="37" t="s">
        <v>59</v>
      </c>
      <c r="AW3" s="37" t="s">
        <v>60</v>
      </c>
      <c r="AX3" s="37" t="s">
        <v>61</v>
      </c>
      <c r="AY3" s="37" t="s">
        <v>62</v>
      </c>
      <c r="AZ3" s="37" t="s">
        <v>63</v>
      </c>
      <c r="BA3" s="37" t="s">
        <v>64</v>
      </c>
      <c r="BB3" s="37" t="s">
        <v>65</v>
      </c>
      <c r="BC3" s="37" t="s">
        <v>66</v>
      </c>
      <c r="BD3" s="37" t="s">
        <v>67</v>
      </c>
      <c r="BE3" s="37" t="s">
        <v>68</v>
      </c>
      <c r="BF3" s="37" t="s">
        <v>69</v>
      </c>
      <c r="BG3" s="37" t="s">
        <v>70</v>
      </c>
      <c r="BH3" s="37" t="s">
        <v>71</v>
      </c>
      <c r="BI3" s="37" t="s">
        <v>72</v>
      </c>
      <c r="BJ3" s="37" t="s">
        <v>73</v>
      </c>
      <c r="BK3" s="37" t="s">
        <v>74</v>
      </c>
      <c r="BL3" s="37" t="s">
        <v>75</v>
      </c>
      <c r="BM3" s="37" t="s">
        <v>76</v>
      </c>
      <c r="BN3" s="37" t="s">
        <v>77</v>
      </c>
      <c r="BO3" s="37" t="s">
        <v>78</v>
      </c>
      <c r="BP3" s="37" t="s">
        <v>79</v>
      </c>
      <c r="BQ3" s="37" t="s">
        <v>6</v>
      </c>
      <c r="BR3" s="37" t="s">
        <v>80</v>
      </c>
      <c r="BS3" s="37" t="s">
        <v>81</v>
      </c>
      <c r="BT3" s="37" t="s">
        <v>82</v>
      </c>
      <c r="BU3" s="37" t="s">
        <v>83</v>
      </c>
      <c r="BV3" s="37" t="s">
        <v>84</v>
      </c>
      <c r="BW3" s="37" t="s">
        <v>85</v>
      </c>
      <c r="BX3" s="37" t="s">
        <v>86</v>
      </c>
      <c r="BY3" s="37" t="s">
        <v>87</v>
      </c>
      <c r="BZ3" s="37" t="s">
        <v>88</v>
      </c>
      <c r="CA3" s="37" t="s">
        <v>89</v>
      </c>
      <c r="CB3" s="37" t="s">
        <v>90</v>
      </c>
      <c r="CC3" s="37" t="s">
        <v>91</v>
      </c>
      <c r="CD3" s="37" t="s">
        <v>92</v>
      </c>
      <c r="CE3" s="37" t="s">
        <v>93</v>
      </c>
      <c r="CF3" s="37" t="s">
        <v>94</v>
      </c>
      <c r="CG3" s="37" t="s">
        <v>95</v>
      </c>
      <c r="CH3" s="37" t="s">
        <v>96</v>
      </c>
      <c r="CI3" s="37" t="s">
        <v>97</v>
      </c>
      <c r="CJ3">
        <v>1</v>
      </c>
      <c r="CL3" s="37" t="s">
        <v>5</v>
      </c>
      <c r="CM3" s="37" t="s">
        <v>98</v>
      </c>
    </row>
    <row r="4" spans="1:91" ht="15" thickBot="1" x14ac:dyDescent="0.35">
      <c r="A4" t="s">
        <v>98</v>
      </c>
      <c r="B4" t="s">
        <v>33</v>
      </c>
      <c r="C4" t="s">
        <v>99</v>
      </c>
      <c r="D4" s="39">
        <v>18.899999999999999</v>
      </c>
      <c r="E4" s="40">
        <v>22.3</v>
      </c>
      <c r="F4" s="40">
        <v>28.4</v>
      </c>
      <c r="G4" s="40">
        <v>39.5</v>
      </c>
      <c r="H4" s="40">
        <v>49</v>
      </c>
      <c r="I4" s="40">
        <v>55.9</v>
      </c>
      <c r="J4" s="40">
        <v>61.9</v>
      </c>
      <c r="K4" s="40">
        <v>60.7</v>
      </c>
      <c r="L4" s="40">
        <v>53.1</v>
      </c>
      <c r="M4" s="40">
        <v>41.1</v>
      </c>
      <c r="N4" s="40">
        <v>28</v>
      </c>
      <c r="O4" s="40">
        <v>20</v>
      </c>
      <c r="P4">
        <v>-9</v>
      </c>
      <c r="Q4" s="36" t="str">
        <f>SANCO2!B8</f>
        <v>Select</v>
      </c>
      <c r="R4" s="36" t="str">
        <f>IF($Q$4=$CL$3,CL4,CM4)</f>
        <v>AB</v>
      </c>
      <c r="S4" s="36" t="str">
        <f>IFERROR(HLOOKUP(SANCO2!$D$8,'phius_monthly climate data'!$V$3:$CI$82,'phius_monthly climate data'!$CJ4,FALSE),"")</f>
        <v/>
      </c>
      <c r="T4" s="37" t="s">
        <v>98</v>
      </c>
      <c r="U4" s="37" t="s">
        <v>33</v>
      </c>
      <c r="V4" s="37" t="str" cm="1">
        <f t="array" ref="V4:V15">_xlfn._xlws.FILTER($C:$C,$B:$B=V3)</f>
        <v>CALGARY INT AP</v>
      </c>
      <c r="W4" s="37" t="str" cm="1">
        <f t="array" ref="W4">_xlfn._xlws.FILTER($C:$C,$B:$B=W3)</f>
        <v>DUBAI INT AP</v>
      </c>
      <c r="X4" s="37" t="str" cm="1">
        <f t="array" ref="X4:X73">_xlfn._xlws.FILTER($C:$C,$B:$B=X3)</f>
        <v>ADAK NAS</v>
      </c>
      <c r="Y4" s="37" t="str" cm="1">
        <f t="array" ref="Y4:Y15">_xlfn._xlws.FILTER($C:$C,$B:$B=Y3)</f>
        <v>ANNISTON METROPOLITAN AP</v>
      </c>
      <c r="Z4" s="37" t="str" cm="1">
        <f t="array" ref="Z4:Z20">_xlfn._xlws.FILTER($C:$C,$B:$B=Z3)</f>
        <v>BATESVILLE (AWOS)</v>
      </c>
      <c r="AA4" s="37" t="str" cm="1">
        <f t="array" ref="AA4:AA20">_xlfn._xlws.FILTER($C:$C,$B:$B=AA3)</f>
        <v>CASA GRANDE (AWOS)</v>
      </c>
      <c r="AB4" s="37" t="str" cm="1">
        <f t="array" ref="AB4:AB30">_xlfn._xlws.FILTER($C:$C,$B:$B=AB3)</f>
        <v>ABBOTSFORD AP</v>
      </c>
      <c r="AC4" s="37" t="str" cm="1">
        <f t="array" ref="AC4">_xlfn._xlws.FILTER($C:$C,$B:$B=AC3)</f>
        <v>DHAKA</v>
      </c>
      <c r="AD4" s="37" t="str" cm="1">
        <f t="array" ref="AD4:AD72">_xlfn._xlws.FILTER($C:$C,$B:$B=AD3)</f>
        <v>ALTURAS</v>
      </c>
      <c r="AE4" s="37" t="str" cm="1">
        <f t="array" ref="AE4:AE31">_xlfn._xlws.FILTER($C:$C,$B:$B=AE3)</f>
        <v>AKRON WASHINGTON CO AP</v>
      </c>
      <c r="AF4" s="37" t="str" cm="1">
        <f t="array" ref="AF4:AF10">_xlfn._xlws.FILTER($C:$C,$B:$B=AF3)</f>
        <v>BRIDGEPORT SIKORSKY MEMORIAL</v>
      </c>
      <c r="AG4" s="37" t="str" cm="1">
        <f t="array" ref="AG4:AG5">_xlfn._xlws.FILTER($C:$C,$B:$B=AG3)</f>
        <v>DOVER AFB</v>
      </c>
      <c r="AH4" s="37" t="str" cm="1">
        <f t="array" ref="AH4:AH43">_xlfn._xlws.FILTER($C:$C,$B:$B=AH3)</f>
        <v>CRESTVIEW BOB SIKES AP</v>
      </c>
      <c r="AI4" s="37" t="str" cm="1">
        <f t="array" ref="AI4:AI22">_xlfn._xlws.FILTER($C:$C,$B:$B=AI3)</f>
        <v>ALBANY DOUGHERTY COUNTY AP</v>
      </c>
      <c r="AJ4" s="37" t="str" cm="1">
        <f t="array" ref="AJ4:AJ11">_xlfn._xlws.FILTER($C:$C,$B:$B=AJ3)</f>
        <v>BARBERS POINT NAS</v>
      </c>
      <c r="AK4" s="37" t="str" cm="1">
        <f t="array" ref="AK4:AK42">_xlfn._xlws.FILTER($C:$C,$B:$B=AK3)</f>
        <v>ALGONA</v>
      </c>
      <c r="AL4" s="37" t="str" cm="1">
        <f t="array" ref="AL4:AL13">_xlfn._xlws.FILTER($C:$C,$B:$B=AL3)</f>
        <v>BOISE AIR TERMINAL [UO]</v>
      </c>
      <c r="AM4" s="37" t="str" cm="1">
        <f t="array" ref="AM4:AM22">_xlfn._xlws.FILTER($C:$C,$B:$B=AM3)</f>
        <v>AURORA MUNICIPAL</v>
      </c>
      <c r="AN4" s="37" t="str" cm="1">
        <f t="array" ref="AN4:AN15">_xlfn._xlws.FILTER($C:$C,$B:$B=AN3)</f>
        <v>DELAWARE CO JOHNSON</v>
      </c>
      <c r="AO4" s="37" t="str" cm="1">
        <f t="array" ref="AO4:AO25">_xlfn._xlws.FILTER($C:$C,$B:$B=AO3)</f>
        <v>CHANUTE MARTIN JOHNSON AP</v>
      </c>
      <c r="AP4" s="37" t="str" cm="1">
        <f t="array" ref="AP4:AP15">_xlfn._xlws.FILTER($C:$C,$B:$B=AP3)</f>
        <v>BOWLING GREEN WARREN CO AP</v>
      </c>
      <c r="AQ4" s="37" t="str" cm="1">
        <f t="array" ref="AQ4:AQ18">_xlfn._xlws.FILTER($C:$C,$B:$B=AQ3)</f>
        <v>ALEXANDRIA ESLER REGIONAL AP</v>
      </c>
      <c r="AR4" s="37" t="str" cm="1">
        <f t="array" ref="AR4:AR18">_xlfn._xlws.FILTER($C:$C,$B:$B=AR3)</f>
        <v>BARNSTABLE MUNI BOA</v>
      </c>
      <c r="AS4" s="37" t="str" cm="1">
        <f t="array" ref="AS4">_xlfn._xlws.FILTER($C:$C,$B:$B=AS3)</f>
        <v>WINNIPEG</v>
      </c>
      <c r="AT4" s="37" t="str" cm="1">
        <f t="array" ref="AT4:AT8">_xlfn._xlws.FILTER($C:$C,$B:$B=AT3)</f>
        <v>ANDREWS AFB</v>
      </c>
      <c r="AU4" s="37" t="str" cm="1">
        <f t="array" ref="AU4:AU17">_xlfn._xlws.FILTER($C:$C,$B:$B=AU3)</f>
        <v>AUBURN-LEWISTON</v>
      </c>
      <c r="AV4" s="37" t="str" cm="1">
        <f t="array" ref="AV4:AV34">_xlfn._xlws.FILTER($C:$C,$B:$B=AV3)</f>
        <v>ALPENA COUNTY REGIONAL AP</v>
      </c>
      <c r="AW4" s="37" t="str" cm="1">
        <f t="array" ref="AW4:AW54">_xlfn._xlws.FILTER($C:$C,$B:$B=AW3)</f>
        <v>AITKIN NDB(AWOS)</v>
      </c>
      <c r="AX4" s="37" t="str" cm="1">
        <f t="array" ref="AX4:AX19">_xlfn._xlws.FILTER($C:$C,$B:$B=AX3)</f>
        <v>CAPE GIRARDEAU MUNICIPAL AP</v>
      </c>
      <c r="AY4" s="37" t="str" cm="1">
        <f t="array" ref="AY4:AY15">_xlfn._xlws.FILTER($C:$C,$B:$B=AY3)</f>
        <v>COLUMBUS AFB</v>
      </c>
      <c r="AZ4" s="37" t="str" cm="1">
        <f t="array" ref="AZ4:AZ19">_xlfn._xlws.FILTER($C:$C,$B:$B=AZ3)</f>
        <v>BILLINGS LOGAN INT ARPT</v>
      </c>
      <c r="BA4" s="37" t="str" cm="1">
        <f t="array" ref="BA4:BA5">_xlfn._xlws.FILTER($C:$C,$B:$B=BA3)</f>
        <v>FREDERICTON</v>
      </c>
      <c r="BB4" s="37" t="str" cm="1">
        <f t="array" ref="BB4:BB24">_xlfn._xlws.FILTER($C:$C,$B:$B=BB3)</f>
        <v>ASHEVILLE REGIONAL ARPT</v>
      </c>
      <c r="BC4" s="37" t="str" cm="1">
        <f t="array" ref="BC4:BC13">_xlfn._xlws.FILTER($C:$C,$B:$B=BC3)</f>
        <v>BISMARCK MUNICIPAL ARPT [ISIS]</v>
      </c>
      <c r="BD4" s="37" t="str" cm="1">
        <f t="array" ref="BD4:BD25">_xlfn._xlws.FILTER($C:$C,$B:$B=BD3)</f>
        <v>AINSWORTH MUNICIPAL</v>
      </c>
      <c r="BE4" s="37" t="str" cm="1">
        <f t="array" ref="BE4">_xlfn._xlws.FILTER($C:$C,$B:$B=BE3)</f>
        <v>ST JOHNS</v>
      </c>
      <c r="BF4" s="37" t="str" cm="1">
        <f t="array" ref="BF4:BF11">_xlfn._xlws.FILTER($C:$C,$B:$B=BF3)</f>
        <v>BERLIN MUNICIPAL</v>
      </c>
      <c r="BG4" s="37" t="str" cm="1">
        <f t="array" ref="BG4:BG12">_xlfn._xlws.FILTER($C:$C,$B:$B=BG3)</f>
        <v>ATLANTIC CITY INTL AP</v>
      </c>
      <c r="BH4" s="37" t="str" cm="1">
        <f t="array" ref="BH4:BH18">_xlfn._xlws.FILTER($C:$C,$B:$B=BH3)</f>
        <v>ALBUQUERQUE INTL ARPT [ISIS]</v>
      </c>
      <c r="BI4" s="37" t="str" cm="1">
        <f t="array" ref="BI4:BI7">_xlfn._xlws.FILTER($C:$C,$B:$B=BI3)</f>
        <v>GREENWOOD AP</v>
      </c>
      <c r="BJ4" s="37" t="str" cm="1">
        <f t="array" ref="BJ4">_xlfn._xlws.FILTER($C:$C,$B:$B=BJ3)</f>
        <v>YELLOWKNIFE AP</v>
      </c>
      <c r="BK4" s="37" t="str" cm="1">
        <f t="array" ref="BK4">_xlfn._xlws.FILTER($C:$C,$B:$B=BK3)</f>
        <v>IQALUIT</v>
      </c>
      <c r="BL4" s="37" t="str" cm="1">
        <f t="array" ref="BL4:BL13">_xlfn._xlws.FILTER($C:$C,$B:$B=BL3)</f>
        <v>ELKO MUNICIPAL ARPT</v>
      </c>
      <c r="BM4" s="37" t="str" cm="1">
        <f t="array" ref="BM4:BM27">_xlfn._xlws.FILTER($C:$C,$B:$B=BM3)</f>
        <v>ADIRONDACK RGNL</v>
      </c>
      <c r="BN4" s="37" t="str" cm="1">
        <f t="array" ref="BN4:BN15">_xlfn._xlws.FILTER($C:$C,$B:$B=BN3)</f>
        <v>AKRON AKRON-CANTON REG AP</v>
      </c>
      <c r="BO4" s="37" t="str" cm="1">
        <f t="array" ref="BO4:BO17">_xlfn._xlws.FILTER($C:$C,$B:$B=BO3)</f>
        <v>ALTUS AFB</v>
      </c>
      <c r="BP4" s="37" t="str" cm="1">
        <f t="array" ref="BP4:BP21">_xlfn._xlws.FILTER($C:$C,$B:$B=BP3)</f>
        <v>BEAUSOLEIL</v>
      </c>
      <c r="BQ4" s="37" t="str" cm="1">
        <f t="array" ref="BQ4:BQ22">_xlfn._xlws.FILTER($C:$C,$B:$B=BQ3)</f>
        <v>ASTORIA REGIONAL AIRPORT</v>
      </c>
      <c r="BR4" s="37" t="str" cm="1">
        <f t="array" ref="BR4:BR24">_xlfn._xlws.FILTER($C:$C,$B:$B=BR3)</f>
        <v>ALLENTOWN LEHIGH VALLEY INTL</v>
      </c>
      <c r="BS4" s="37" t="str" cm="1">
        <f t="array" ref="BS4">_xlfn._xlws.FILTER($C:$C,$B:$B=BS3)</f>
        <v>CHARLOTTETOWN</v>
      </c>
      <c r="BT4" s="37" t="str" cm="1">
        <f t="array" ref="BT4:BT22">_xlfn._xlws.FILTER($C:$C,$B:$B=BT3)</f>
        <v>JONQUIERE</v>
      </c>
      <c r="BU4" s="37" t="str" cm="1">
        <f t="array" ref="BU4:BU6">_xlfn._xlws.FILTER($C:$C,$B:$B=BU3)</f>
        <v>BLOCK ISLAND STATE ARPT</v>
      </c>
      <c r="BV4" s="37" t="str" cm="1">
        <f t="array" ref="BV4">_xlfn._xlws.FILTER($C:$C,$B:$B=BV3)</f>
        <v>RIYADH</v>
      </c>
      <c r="BW4" s="37" t="str" cm="1">
        <f t="array" ref="BW4:BW12">_xlfn._xlws.FILTER($C:$C,$B:$B=BW3)</f>
        <v>ANDERSON COUNTY AP</v>
      </c>
      <c r="BX4" s="37" t="str" cm="1">
        <f t="array" ref="BX4:BX14">_xlfn._xlws.FILTER($C:$C,$B:$B=BX3)</f>
        <v>ABERDEEN REGIONAL ARPT</v>
      </c>
      <c r="BY4" s="37" t="str" cm="1">
        <f t="array" ref="BY4:BY7">_xlfn._xlws.FILTER($C:$C,$B:$B=BY3)</f>
        <v>MOOSE JAW AP</v>
      </c>
      <c r="BZ4" s="37" t="str" cm="1">
        <f t="array" ref="BZ4:BZ11">_xlfn._xlws.FILTER($C:$C,$B:$B=BZ3)</f>
        <v>BRISTOL TRI CITY AIRPORT</v>
      </c>
      <c r="CA4" s="37" t="str" cm="1">
        <f t="array" ref="CA4:CA60">_xlfn._xlws.FILTER($C:$C,$B:$B=CA3)</f>
        <v>ABILENE DYESS AFB</v>
      </c>
      <c r="CB4" s="37" t="str" cm="1">
        <f t="array" ref="CB4:CB12">_xlfn._xlws.FILTER($C:$C,$B:$B=CB3)</f>
        <v>CEDAR CITY MUNICIPAL AP</v>
      </c>
      <c r="CC4" s="37" t="str" cm="1">
        <f t="array" ref="CC4:CC32">_xlfn._xlws.FILTER($C:$C,$B:$B=CC3)</f>
        <v>ABINGDON</v>
      </c>
      <c r="CD4" s="37" t="str" cm="1">
        <f t="array" ref="CD4:CD8">_xlfn._xlws.FILTER($C:$C,$B:$B=CD3)</f>
        <v>BURLINGTON INTERNATIONAL AP</v>
      </c>
      <c r="CE4" s="37" t="str" cm="1">
        <f t="array" ref="CE4:CE31">_xlfn._xlws.FILTER($C:$C,$B:$B=CE3)</f>
        <v>BELLINGHAM INTL AP</v>
      </c>
      <c r="CF4" s="37" t="str" cm="1">
        <f t="array" ref="CF4:CF22">_xlfn._xlws.FILTER($C:$C,$B:$B=CF3)</f>
        <v>APPLETON/OUTAGAMIE</v>
      </c>
      <c r="CG4" s="37" t="str" cm="1">
        <f t="array" ref="CG4:CG14">_xlfn._xlws.FILTER($C:$C,$B:$B=CG3)</f>
        <v>BECKLEY RALEIGH CO MEM AP</v>
      </c>
      <c r="CH4" s="37" t="str" cm="1">
        <f t="array" ref="CH4:CH14">_xlfn._xlws.FILTER($C:$C,$B:$B=CH3)</f>
        <v>CASPER NATRONA CO INTL AP</v>
      </c>
      <c r="CI4" s="37" t="str" cm="1">
        <f t="array" ref="CI4">_xlfn._xlws.FILTER($C:$C,$B:$B=CI3)</f>
        <v>WHITEHORSE</v>
      </c>
      <c r="CJ4">
        <v>2</v>
      </c>
      <c r="CL4" t="s">
        <v>35</v>
      </c>
      <c r="CM4" t="s">
        <v>33</v>
      </c>
    </row>
    <row r="5" spans="1:91" ht="15" thickBot="1" x14ac:dyDescent="0.35">
      <c r="A5" t="s">
        <v>98</v>
      </c>
      <c r="B5" t="s">
        <v>33</v>
      </c>
      <c r="C5" t="s">
        <v>100</v>
      </c>
      <c r="D5" s="39">
        <v>20.5</v>
      </c>
      <c r="E5" s="40">
        <v>23.1</v>
      </c>
      <c r="F5" s="40">
        <v>28.7</v>
      </c>
      <c r="G5" s="40">
        <v>39</v>
      </c>
      <c r="H5" s="40">
        <v>48.6</v>
      </c>
      <c r="I5" s="40">
        <v>54.8</v>
      </c>
      <c r="J5" s="40">
        <v>61.6</v>
      </c>
      <c r="K5" s="40">
        <v>60.3</v>
      </c>
      <c r="L5" s="40">
        <v>52.8</v>
      </c>
      <c r="M5" s="40">
        <v>41.8</v>
      </c>
      <c r="N5" s="40">
        <v>29.2</v>
      </c>
      <c r="O5" s="40">
        <v>22.7</v>
      </c>
      <c r="P5">
        <v>-7</v>
      </c>
      <c r="R5" s="36" t="str">
        <f t="shared" ref="R5:R57" si="0">IF($Q$4=$CL$3,CL5,CM5)</f>
        <v>BC</v>
      </c>
      <c r="S5" s="36" t="str">
        <f>IFERROR(HLOOKUP(SANCO2!$D$8,'phius_monthly climate data'!$V$3:$CI$82,'phius_monthly climate data'!$CJ5,FALSE),"")</f>
        <v/>
      </c>
      <c r="T5" s="37" t="s">
        <v>101</v>
      </c>
      <c r="U5" s="37" t="s">
        <v>34</v>
      </c>
      <c r="V5" s="37" t="str">
        <v>COP UPPER</v>
      </c>
      <c r="X5" s="37" t="str">
        <v>AMBLER</v>
      </c>
      <c r="Y5" s="37" t="str">
        <v>AUBURN-OPELIKA APT</v>
      </c>
      <c r="Z5" s="37" t="str">
        <v>BENTONVILLE (AWOS)</v>
      </c>
      <c r="AA5" s="37" t="str">
        <v>DAVIS MONTHAN AFB</v>
      </c>
      <c r="AB5" s="37" t="str">
        <v>AGASSIZ CDA</v>
      </c>
      <c r="AD5" s="37" t="str">
        <v>ARCATA AIRPORT</v>
      </c>
      <c r="AE5" s="37" t="str">
        <v>ALAMOSA SAN LUIS VALLEY RGNL</v>
      </c>
      <c r="AF5" s="37" t="str">
        <v>DANBURY MUNICIPAL</v>
      </c>
      <c r="AG5" s="37" t="str">
        <v>WILMINGTON NEW CASTLE CNTY AP</v>
      </c>
      <c r="AH5" s="37" t="str">
        <v>DAYTONA BEACH INTL AP</v>
      </c>
      <c r="AI5" s="37" t="str">
        <v>ALMA BACON COUNTY AP</v>
      </c>
      <c r="AJ5" s="37" t="str">
        <v>HILO INTERNATIONAL AP</v>
      </c>
      <c r="AK5" s="37" t="str">
        <v>ATLANTIC</v>
      </c>
      <c r="AL5" s="37" t="str">
        <v>BURLEY MUNICIPAL ARPT</v>
      </c>
      <c r="AM5" s="37" t="str">
        <v>BELLEVILLE SCOTT AFB</v>
      </c>
      <c r="AN5" s="37" t="str">
        <v>EVANSVILLE REGIONAL AP</v>
      </c>
      <c r="AO5" s="37" t="str">
        <v>CONCORDIA BLOSSER MUNI AP</v>
      </c>
      <c r="AP5" s="37" t="str">
        <v>CINCINNATI NORTHERN KY AP</v>
      </c>
      <c r="AQ5" s="37" t="str">
        <v>BARKSDALE AFB</v>
      </c>
      <c r="AR5" s="37" t="str">
        <v>BEVERLY MUNI</v>
      </c>
      <c r="AT5" s="37" t="str">
        <v>BALTIMORE BLT-WASHNGTN INT</v>
      </c>
      <c r="AU5" s="37" t="str">
        <v>AUGUSTA AIRPORT</v>
      </c>
      <c r="AV5" s="37" t="str">
        <v>ANN ARBOR MUNICIPAL</v>
      </c>
      <c r="AW5" s="37" t="str">
        <v>ALBERT LEA (AWOS)</v>
      </c>
      <c r="AX5" s="37" t="str">
        <v>COLUMBIA REGIONAL AIRPORT</v>
      </c>
      <c r="AY5" s="37" t="str">
        <v>GOLDEN TRI(AWOS)</v>
      </c>
      <c r="AZ5" s="37" t="str">
        <v>BOZEMAN GALLATIN FIELD</v>
      </c>
      <c r="BA5" s="37" t="str">
        <v>MONCTON AP</v>
      </c>
      <c r="BB5" s="37" t="str">
        <v>CAPE HATTERAS NWS BLDG</v>
      </c>
      <c r="BC5" s="37" t="str">
        <v>DEVILS LAKE(AWOS)</v>
      </c>
      <c r="BD5" s="37" t="str">
        <v>ALLIANCE MUNICIPAL</v>
      </c>
      <c r="BF5" s="37" t="str">
        <v>CONCORD MUNICIPAL ARPT</v>
      </c>
      <c r="BG5" s="37" t="str">
        <v>BELMAR ASC</v>
      </c>
      <c r="BH5" s="37" t="str">
        <v>CARLSBAD CAVERN CITY AIR TERM</v>
      </c>
      <c r="BI5" s="37" t="str">
        <v>HALIFAX</v>
      </c>
      <c r="BL5" s="37" t="str">
        <v>ELY YELLAND FIELD</v>
      </c>
      <c r="BM5" s="37" t="str">
        <v>ALBANY COUNTY AP</v>
      </c>
      <c r="BN5" s="37" t="str">
        <v>BURKE LAKEFRONT</v>
      </c>
      <c r="BO5" s="37" t="str">
        <v>CLINTON-SHERMAN</v>
      </c>
      <c r="BP5" s="37" t="str">
        <v>BURLINGTON PIERS</v>
      </c>
      <c r="BQ5" s="37" t="str">
        <v>AURORA STATE</v>
      </c>
      <c r="BR5" s="37" t="str">
        <v>ALTOONA BLAIR CO ARPT</v>
      </c>
      <c r="BT5" s="37" t="str">
        <v>LA BAIE</v>
      </c>
      <c r="BU5" s="37" t="str">
        <v>PAWTUCKET (AWOS)</v>
      </c>
      <c r="BW5" s="37" t="str">
        <v>BEAUFORT MCAS</v>
      </c>
      <c r="BX5" s="37" t="str">
        <v>BROOKINGS (AWOS)</v>
      </c>
      <c r="BY5" s="37" t="str">
        <v>PRINCE ALBERT AP</v>
      </c>
      <c r="BZ5" s="37" t="str">
        <v>CHATTANOOGA LOVELL FIELD AP</v>
      </c>
      <c r="CA5" s="37" t="str">
        <v>ABILENE REGIONAL AP [UT]</v>
      </c>
      <c r="CB5" s="37" t="str">
        <v>MOAB/CANYONLANDS [UO]</v>
      </c>
      <c r="CC5" s="37" t="str">
        <v>CHARLOTTESVILLE FAA</v>
      </c>
      <c r="CD5" s="37" t="str">
        <v>HO CHI MIHN</v>
      </c>
      <c r="CE5" s="37" t="str">
        <v>BREMERTON NATIONAL</v>
      </c>
      <c r="CF5" s="37" t="str">
        <v>EAU CLAIRE COUNTY AP</v>
      </c>
      <c r="CG5" s="37" t="str">
        <v>BLUEFIELD/MERCER CO [NREL]</v>
      </c>
      <c r="CH5" s="37" t="str">
        <v>CHEYENNE MUNICIPAL ARPT</v>
      </c>
      <c r="CJ5">
        <v>3</v>
      </c>
      <c r="CL5" t="s">
        <v>36</v>
      </c>
      <c r="CM5" t="s">
        <v>39</v>
      </c>
    </row>
    <row r="6" spans="1:91" ht="15" thickBot="1" x14ac:dyDescent="0.35">
      <c r="A6" t="s">
        <v>98</v>
      </c>
      <c r="B6" t="s">
        <v>33</v>
      </c>
      <c r="C6" t="s">
        <v>102</v>
      </c>
      <c r="D6" s="39">
        <v>9.8000000000000007</v>
      </c>
      <c r="E6" s="40">
        <v>14.1</v>
      </c>
      <c r="F6" s="40">
        <v>22.7</v>
      </c>
      <c r="G6" s="40">
        <v>38.5</v>
      </c>
      <c r="H6" s="40">
        <v>49.9</v>
      </c>
      <c r="I6" s="40">
        <v>57.1</v>
      </c>
      <c r="J6" s="40">
        <v>61</v>
      </c>
      <c r="K6" s="40">
        <v>59.2</v>
      </c>
      <c r="L6" s="40">
        <v>51.1</v>
      </c>
      <c r="M6" s="40">
        <v>38.4</v>
      </c>
      <c r="N6" s="40">
        <v>22.4</v>
      </c>
      <c r="O6" s="40">
        <v>11.7</v>
      </c>
      <c r="P6">
        <v>-17</v>
      </c>
      <c r="R6" s="36" t="str">
        <f t="shared" si="0"/>
        <v>MB</v>
      </c>
      <c r="S6" s="36" t="str">
        <f>IFERROR(HLOOKUP(SANCO2!$D$8,'phius_monthly climate data'!$V$3:$CI$82,'phius_monthly climate data'!$CJ6,FALSE),"")</f>
        <v/>
      </c>
      <c r="T6" s="37" t="s">
        <v>5</v>
      </c>
      <c r="U6" s="37" t="s">
        <v>35</v>
      </c>
      <c r="V6" s="37" t="str">
        <v>EDMONTON AP</v>
      </c>
      <c r="X6" s="37" t="str">
        <v>ANAKTUVUK PASS</v>
      </c>
      <c r="Y6" s="37" t="str">
        <v>BIRMINGHAM MUNICIPAL AP</v>
      </c>
      <c r="Z6" s="37" t="str">
        <v>EL DORADO GOODWIN FIELD</v>
      </c>
      <c r="AA6" s="37" t="str">
        <v>DEER VALLEY/PHOENIX</v>
      </c>
      <c r="AB6" s="37" t="str">
        <v>BALLENAS ISLAND</v>
      </c>
      <c r="AD6" s="37" t="str">
        <v>BAKERSFIELD MEADOWS FIELD</v>
      </c>
      <c r="AE6" s="37" t="str">
        <v>ASPEN PITKIN CO SAR</v>
      </c>
      <c r="AF6" s="37" t="str">
        <v>GROTON NEW LONDON AP</v>
      </c>
      <c r="AH6" s="37" t="str">
        <v>FORT LAUDERDALE</v>
      </c>
      <c r="AI6" s="37" t="str">
        <v>ATHENS BEN EPPS AP</v>
      </c>
      <c r="AJ6" s="37" t="str">
        <v>HONOLULU INTL ARPT</v>
      </c>
      <c r="AK6" s="37" t="str">
        <v>BOONE MUNI</v>
      </c>
      <c r="AL6" s="37" t="str">
        <v>CALDWELL (AWOS)</v>
      </c>
      <c r="AM6" s="37" t="str">
        <v>CAHOKIA/ST. LOUIS</v>
      </c>
      <c r="AN6" s="37" t="str">
        <v>FORT WAYNE INTL AP</v>
      </c>
      <c r="AO6" s="37" t="str">
        <v>DODGE CITY REGIONAL AP</v>
      </c>
      <c r="AP6" s="37" t="str">
        <v>FORT CAMPBELL AAF</v>
      </c>
      <c r="AQ6" s="37" t="str">
        <v>BATON ROUGE RYAN ARPT</v>
      </c>
      <c r="AR6" s="37" t="str">
        <v>BOSTON LOGAN INT ARPT</v>
      </c>
      <c r="AT6" s="37" t="str">
        <v>HAGERSTOWN RGNL RIC</v>
      </c>
      <c r="AU6" s="37" t="str">
        <v>BANGOR INTERNATIONAL AP</v>
      </c>
      <c r="AV6" s="37" t="str">
        <v>BATTLE CREEK KELLOGG AP</v>
      </c>
      <c r="AW6" s="37" t="str">
        <v>ALEXANDRIA MUNICIPAL AP</v>
      </c>
      <c r="AX6" s="37" t="str">
        <v>FARMINGTON</v>
      </c>
      <c r="AY6" s="37" t="str">
        <v>GREENWOOD LEFLORE ARPT</v>
      </c>
      <c r="AZ6" s="37" t="str">
        <v>BUTTE BERT MOONEY ARPT</v>
      </c>
      <c r="BB6" s="37" t="str">
        <v>CHARLOTTE DOUGLAS INTL ARPT</v>
      </c>
      <c r="BC6" s="37" t="str">
        <v>DICKINSON MUNICIPAL AP</v>
      </c>
      <c r="BD6" s="37" t="str">
        <v>BEATRICE MUNICIPAL</v>
      </c>
      <c r="BF6" s="37" t="str">
        <v>DILLANT HOPKINS</v>
      </c>
      <c r="BG6" s="37" t="str">
        <v>CALDWELL/ESSEX CO.</v>
      </c>
      <c r="BH6" s="37" t="str">
        <v>CLAYTON MUNICIPAL AIRPARK</v>
      </c>
      <c r="BI6" s="37" t="str">
        <v>SHEARWATER</v>
      </c>
      <c r="BL6" s="37" t="str">
        <v>FALLON NAAS</v>
      </c>
      <c r="BM6" s="37" t="str">
        <v>BINGHAMTON EDWIN A LINK FIELD</v>
      </c>
      <c r="BN6" s="37" t="str">
        <v>CINCINNATI MUNICIPAL AP LUNKI</v>
      </c>
      <c r="BO6" s="37" t="str">
        <v>FORT SILL POST FIELD AF</v>
      </c>
      <c r="BP6" s="37" t="str">
        <v>ERIEAU</v>
      </c>
      <c r="BQ6" s="37" t="str">
        <v>BAKER MUNICIPAL AP</v>
      </c>
      <c r="BR6" s="37" t="str">
        <v>BRADFORD REGIONAL AP</v>
      </c>
      <c r="BT6" s="37" t="str">
        <v>LACADIE</v>
      </c>
      <c r="BU6" s="37" t="str">
        <v>PROVIDENCE T F GREEN STATE AR</v>
      </c>
      <c r="BW6" s="37" t="str">
        <v>CHARLESTON INTL ARPT</v>
      </c>
      <c r="BX6" s="37" t="str">
        <v>CHAN GURNEY MUNI</v>
      </c>
      <c r="BY6" s="37" t="str">
        <v>REGINA</v>
      </c>
      <c r="BZ6" s="37" t="str">
        <v>CROSSVILLE MEMORIAL AP</v>
      </c>
      <c r="CA6" s="37" t="str">
        <v>ALICE INTL AP</v>
      </c>
      <c r="CB6" s="37" t="str">
        <v>OGDEN HILL AFB</v>
      </c>
      <c r="CC6" s="37" t="str">
        <v>DANVILLE FAA AP</v>
      </c>
      <c r="CD6" s="37" t="str">
        <v>MONTPELIER AP</v>
      </c>
      <c r="CE6" s="37" t="str">
        <v>EPHRATA AP FCWOS</v>
      </c>
      <c r="CF6" s="37" t="str">
        <v>GREEN BAY AUSTIN STRAUBEL INT</v>
      </c>
      <c r="CG6" s="37" t="str">
        <v>CHARLESTON YEAGER ARPT</v>
      </c>
      <c r="CH6" s="37" t="str">
        <v>CODY MUNI (AWOS)</v>
      </c>
      <c r="CJ6">
        <v>4</v>
      </c>
      <c r="CL6" t="s">
        <v>37</v>
      </c>
      <c r="CM6" t="s">
        <v>56</v>
      </c>
    </row>
    <row r="7" spans="1:91" ht="15" thickBot="1" x14ac:dyDescent="0.35">
      <c r="A7" t="s">
        <v>98</v>
      </c>
      <c r="B7" t="s">
        <v>33</v>
      </c>
      <c r="C7" t="s">
        <v>103</v>
      </c>
      <c r="D7" s="39">
        <v>13.3</v>
      </c>
      <c r="E7" s="40">
        <v>18.3</v>
      </c>
      <c r="F7" s="40">
        <v>26.5</v>
      </c>
      <c r="G7" s="40">
        <v>40.799999999999997</v>
      </c>
      <c r="H7" s="40">
        <v>52.3</v>
      </c>
      <c r="I7" s="40">
        <v>59.7</v>
      </c>
      <c r="J7" s="40">
        <v>64.3</v>
      </c>
      <c r="K7" s="40">
        <v>62.5</v>
      </c>
      <c r="L7" s="40">
        <v>53.9</v>
      </c>
      <c r="M7" s="40">
        <v>41.1</v>
      </c>
      <c r="N7" s="40">
        <v>25.4</v>
      </c>
      <c r="O7" s="40">
        <v>15.1</v>
      </c>
      <c r="P7">
        <v>-12</v>
      </c>
      <c r="R7" s="36" t="str">
        <f t="shared" si="0"/>
        <v>NB</v>
      </c>
      <c r="S7" s="36" t="str">
        <f>IFERROR(HLOOKUP(SANCO2!$D$8,'phius_monthly climate data'!$V$3:$CI$82,'phius_monthly climate data'!$CJ7,FALSE),"")</f>
        <v/>
      </c>
      <c r="T7" s="37" t="s">
        <v>5</v>
      </c>
      <c r="U7" s="37" t="s">
        <v>36</v>
      </c>
      <c r="V7" s="37" t="str">
        <v>EDMONTON MUN AP</v>
      </c>
      <c r="X7" s="37" t="str">
        <v>ANCHORAGE INTL AP</v>
      </c>
      <c r="Y7" s="37" t="str">
        <v>CAIRNS FIELD FORT RUCKER</v>
      </c>
      <c r="Z7" s="37" t="str">
        <v>FAYETTEVILLE DRAKE FIELD</v>
      </c>
      <c r="AA7" s="37" t="str">
        <v>DOUGLAS BISBEE-DOUGLAS INTL A</v>
      </c>
      <c r="AB7" s="37" t="str">
        <v>COMOX AP</v>
      </c>
      <c r="AD7" s="37" t="str">
        <v>BEALE AFB</v>
      </c>
      <c r="AE7" s="37" t="str">
        <v>AURORA BUCKLEY FIELD ANGB</v>
      </c>
      <c r="AF7" s="37" t="str">
        <v>HARTFORD BRADLEY INTL AP</v>
      </c>
      <c r="AH7" s="37" t="str">
        <v>FORT LAUDERDALE HOLLYWOOD INT</v>
      </c>
      <c r="AI7" s="37" t="str">
        <v>ATLANTA HARTSFIELD INTL AP</v>
      </c>
      <c r="AJ7" s="37" t="str">
        <v>KAHULUI AIRPORT</v>
      </c>
      <c r="AK7" s="37" t="str">
        <v>BURLINGTON MUNICIPAL AP</v>
      </c>
      <c r="AL7" s="37" t="str">
        <v>COEUR D`ALENE(AWOS)</v>
      </c>
      <c r="AM7" s="37" t="str">
        <v>CENTRAL ILLINOIS RG</v>
      </c>
      <c r="AN7" s="37" t="str">
        <v>GRISSOM ARB</v>
      </c>
      <c r="AO7" s="37" t="str">
        <v>EMPORIA MUNICIPAL AP</v>
      </c>
      <c r="AP7" s="37" t="str">
        <v>FORT KNOX GODMAN AAF</v>
      </c>
      <c r="AQ7" s="37" t="str">
        <v>ENGLAND AFB</v>
      </c>
      <c r="AR7" s="37" t="str">
        <v>CHICOPEE FALLS WESTO</v>
      </c>
      <c r="AT7" s="37" t="str">
        <v>PATUXENT RIVER NAS</v>
      </c>
      <c r="AU7" s="37" t="str">
        <v>BAR HARBOR (AWOS)</v>
      </c>
      <c r="AV7" s="37" t="str">
        <v>BENTON HARBOR/ROSS</v>
      </c>
      <c r="AW7" s="37" t="str">
        <v>AUSTIN MUNI</v>
      </c>
      <c r="AX7" s="37" t="str">
        <v>JEFFERSON CITY MEM</v>
      </c>
      <c r="AY7" s="37" t="str">
        <v>GULFPORT BILOXI INT</v>
      </c>
      <c r="AZ7" s="37" t="str">
        <v>CUT BANK MUNI AP</v>
      </c>
      <c r="BB7" s="37" t="str">
        <v>CHERRY POINT MCAS</v>
      </c>
      <c r="BC7" s="37" t="str">
        <v>FARGO HECTOR INTERNATIONAL AP</v>
      </c>
      <c r="BD7" s="37" t="str">
        <v>BELLEVUE OFFUTT AFB</v>
      </c>
      <c r="BF7" s="37" t="str">
        <v>LACONIA MUNI (AWOS)</v>
      </c>
      <c r="BG7" s="37" t="str">
        <v>CAPE MAY CO</v>
      </c>
      <c r="BH7" s="37" t="str">
        <v>CLOVIS CANNON AFB</v>
      </c>
      <c r="BI7" s="37" t="str">
        <v>SYDNEY AP</v>
      </c>
      <c r="BL7" s="37" t="str">
        <v>LAS VEGAS MCCARRAN INTL AP</v>
      </c>
      <c r="BM7" s="37" t="str">
        <v>BUFFALO NIAGARA INTL AP</v>
      </c>
      <c r="BN7" s="37" t="str">
        <v>CLEVELAND HOPKINS INTL AP</v>
      </c>
      <c r="BO7" s="37" t="str">
        <v>GAGE AIRPORT</v>
      </c>
      <c r="BP7" s="37" t="str">
        <v>LAGOON CITY</v>
      </c>
      <c r="BQ7" s="37" t="str">
        <v>BURNS MUNICIPAL ARPT [UO]</v>
      </c>
      <c r="BR7" s="37" t="str">
        <v>BUTLER CO (AWOS)</v>
      </c>
      <c r="BT7" s="37" t="str">
        <v>LASSOMPTION</v>
      </c>
      <c r="BW7" s="37" t="str">
        <v>COLUMBIA METRO ARPT</v>
      </c>
      <c r="BX7" s="37" t="str">
        <v>ELLSWORTH AFB</v>
      </c>
      <c r="BY7" s="37" t="str">
        <v>SASKATOON</v>
      </c>
      <c r="BZ7" s="37" t="str">
        <v>DYERSBURG MUNICIPAL AP</v>
      </c>
      <c r="CA7" s="37" t="str">
        <v>AMARILLO INTERNATIONAL AP [CANYON - UT]</v>
      </c>
      <c r="CB7" s="37" t="str">
        <v>OGDEN HINKLEY AIRPORT</v>
      </c>
      <c r="CC7" s="37" t="str">
        <v>DAVISON AAF</v>
      </c>
      <c r="CD7" s="37" t="str">
        <v>RUTLAND STATE</v>
      </c>
      <c r="CE7" s="37" t="str">
        <v>FAIRCHILD AFB</v>
      </c>
      <c r="CF7" s="37" t="str">
        <v>JANESVILLE/ROCK CO.</v>
      </c>
      <c r="CG7" s="37" t="str">
        <v>ELKINS ELKINS-RANDOLPH CO ARP</v>
      </c>
      <c r="CH7" s="37" t="str">
        <v>GILLETTE/GILLETTE-C</v>
      </c>
      <c r="CJ7">
        <v>5</v>
      </c>
      <c r="CL7" t="s">
        <v>38</v>
      </c>
      <c r="CM7" t="s">
        <v>64</v>
      </c>
    </row>
    <row r="8" spans="1:91" ht="15" thickBot="1" x14ac:dyDescent="0.35">
      <c r="A8" t="s">
        <v>98</v>
      </c>
      <c r="B8" t="s">
        <v>33</v>
      </c>
      <c r="C8" t="s">
        <v>104</v>
      </c>
      <c r="D8" s="39">
        <v>12.9</v>
      </c>
      <c r="E8" s="40">
        <v>15</v>
      </c>
      <c r="F8" s="40">
        <v>24.7</v>
      </c>
      <c r="G8" s="40">
        <v>38.799999999999997</v>
      </c>
      <c r="H8" s="40">
        <v>50.4</v>
      </c>
      <c r="I8" s="40">
        <v>57.7</v>
      </c>
      <c r="J8" s="40">
        <v>62.1</v>
      </c>
      <c r="K8" s="40">
        <v>60.3</v>
      </c>
      <c r="L8" s="40">
        <v>52</v>
      </c>
      <c r="M8" s="40">
        <v>39.299999999999997</v>
      </c>
      <c r="N8" s="40">
        <v>24.1</v>
      </c>
      <c r="O8" s="40">
        <v>12.8</v>
      </c>
      <c r="P8">
        <v>-15</v>
      </c>
      <c r="R8" s="36" t="str">
        <f t="shared" si="0"/>
        <v>ON</v>
      </c>
      <c r="S8" s="36" t="str">
        <f>IFERROR(HLOOKUP(SANCO2!$D$8,'phius_monthly climate data'!$V$3:$CI$82,'phius_monthly climate data'!$CJ8,FALSE),"")</f>
        <v/>
      </c>
      <c r="T8" s="37" t="s">
        <v>5</v>
      </c>
      <c r="U8" s="37" t="s">
        <v>37</v>
      </c>
      <c r="V8" s="37" t="str">
        <v>EDMONTON NAMAO</v>
      </c>
      <c r="X8" s="37" t="str">
        <v>ANCHORAGE MERRILL FIELD</v>
      </c>
      <c r="Y8" s="37" t="str">
        <v>DOTHAN MUNICIPAL AP</v>
      </c>
      <c r="Z8" s="37" t="str">
        <v>FLIPPIN (AWOS)</v>
      </c>
      <c r="AA8" s="37" t="str">
        <v>FLAGSTAFF PULLIAM ARPT</v>
      </c>
      <c r="AB8" s="37" t="str">
        <v>CRANBROOK AP</v>
      </c>
      <c r="AD8" s="37" t="str">
        <v>BISHOP AIRPORT</v>
      </c>
      <c r="AE8" s="37" t="str">
        <v>BARRANQUILLA</v>
      </c>
      <c r="AF8" s="37" t="str">
        <v>HARTFORD BRAINARD FD</v>
      </c>
      <c r="AH8" s="37" t="str">
        <v>FORT MYERS PAGE FIELD</v>
      </c>
      <c r="AI8" s="37" t="str">
        <v>AUGUSTA BUSH FIELD</v>
      </c>
      <c r="AJ8" s="37" t="str">
        <v>KANEOHE BAY MCAS</v>
      </c>
      <c r="AK8" s="37" t="str">
        <v>CARROLL</v>
      </c>
      <c r="AL8" s="37" t="str">
        <v>IDAHO FALLS FANNING FIELD</v>
      </c>
      <c r="AM8" s="37" t="str">
        <v>CHICAGO MIDWAY AP</v>
      </c>
      <c r="AN8" s="37" t="str">
        <v>HUNTINGBURG</v>
      </c>
      <c r="AO8" s="37" t="str">
        <v>FORT RILEY MARSHALL AAF</v>
      </c>
      <c r="AP8" s="37" t="str">
        <v>HENDERSON CITY</v>
      </c>
      <c r="AQ8" s="37" t="str">
        <v>FORT POLK AAF</v>
      </c>
      <c r="AR8" s="37" t="str">
        <v>LAWRENCE MUNI</v>
      </c>
      <c r="AT8" s="37" t="str">
        <v>SALISBURY WICOMICO CO AP</v>
      </c>
      <c r="AU8" s="37" t="str">
        <v>CARIBOU MUNICIPAL ARPT</v>
      </c>
      <c r="AV8" s="37" t="str">
        <v>CADILLAC WEXFORD CO AP</v>
      </c>
      <c r="AW8" s="37" t="str">
        <v>BAUDETTE INTERNATIONAL AP</v>
      </c>
      <c r="AX8" s="37" t="str">
        <v>JOPLIN MUNICIPAL AP</v>
      </c>
      <c r="AY8" s="37" t="str">
        <v>HATTIESBURG LAUREL</v>
      </c>
      <c r="AZ8" s="37" t="str">
        <v>GLASGOW INTL ARPT</v>
      </c>
      <c r="BB8" s="37" t="str">
        <v>DARE CO RGNL</v>
      </c>
      <c r="BC8" s="37" t="str">
        <v>GRAND FORKS AF</v>
      </c>
      <c r="BD8" s="37" t="str">
        <v>BREWSTER FIELD ARPT</v>
      </c>
      <c r="BF8" s="37" t="str">
        <v>LEBANON MUNICIPAL</v>
      </c>
      <c r="BG8" s="37" t="str">
        <v>MCGUIRE AFB</v>
      </c>
      <c r="BH8" s="37" t="str">
        <v>CLOVIS MUNI (AWOS)</v>
      </c>
      <c r="BL8" s="37" t="str">
        <v>LOVELOCK DERBY FIELD</v>
      </c>
      <c r="BM8" s="37" t="str">
        <v>ELMIRA CORNING REGIONAL AP</v>
      </c>
      <c r="BN8" s="37" t="str">
        <v>COLUMBUS PORT COLUMBUS INTL A</v>
      </c>
      <c r="BO8" s="37" t="str">
        <v>HOBART MUNICIPAL AP</v>
      </c>
      <c r="BP8" s="37" t="str">
        <v>LONDON AP</v>
      </c>
      <c r="BQ8" s="37" t="str">
        <v>CORVALLIS MUNI</v>
      </c>
      <c r="BR8" s="37" t="str">
        <v>DUBOIS FAA AP</v>
      </c>
      <c r="BT8" s="37" t="str">
        <v>LENNOXVILLE</v>
      </c>
      <c r="BW8" s="37" t="str">
        <v>FLORENCE REGIONAL AP</v>
      </c>
      <c r="BX8" s="37" t="str">
        <v>HURON REGIONAL ARPT</v>
      </c>
      <c r="BZ8" s="37" t="str">
        <v>JACKSON MCKELLAR-SIPES REGL A</v>
      </c>
      <c r="CA8" s="37" t="str">
        <v>AUSTIN MUELLER MUNICIPAL AP [UT]</v>
      </c>
      <c r="CB8" s="37" t="str">
        <v>PROVO MUNI (AWOS)</v>
      </c>
      <c r="CC8" s="37" t="str">
        <v>FARMVILLE</v>
      </c>
      <c r="CD8" s="37" t="str">
        <v>SPRINGFIELD/HARTNES</v>
      </c>
      <c r="CE8" s="37" t="str">
        <v>FELTS FLD</v>
      </c>
      <c r="CF8" s="37" t="str">
        <v>LA CROSSE MUNICIPAL ARPT</v>
      </c>
      <c r="CG8" s="37" t="str">
        <v>HARRISON MARION RGN</v>
      </c>
      <c r="CH8" s="37" t="str">
        <v>JACKSON HOLE</v>
      </c>
      <c r="CJ8">
        <v>6</v>
      </c>
      <c r="CL8" t="s">
        <v>41</v>
      </c>
      <c r="CM8" t="s">
        <v>79</v>
      </c>
    </row>
    <row r="9" spans="1:91" ht="15" thickBot="1" x14ac:dyDescent="0.35">
      <c r="A9" t="s">
        <v>98</v>
      </c>
      <c r="B9" t="s">
        <v>33</v>
      </c>
      <c r="C9" t="s">
        <v>105</v>
      </c>
      <c r="D9" s="39">
        <v>0.6</v>
      </c>
      <c r="E9" s="40">
        <v>8.1</v>
      </c>
      <c r="F9" s="40">
        <v>20</v>
      </c>
      <c r="G9" s="40">
        <v>37</v>
      </c>
      <c r="H9" s="40">
        <v>49.3</v>
      </c>
      <c r="I9" s="40">
        <v>58.4</v>
      </c>
      <c r="J9" s="40">
        <v>62.9</v>
      </c>
      <c r="K9" s="40">
        <v>59.9</v>
      </c>
      <c r="L9" s="40">
        <v>50.2</v>
      </c>
      <c r="M9" s="40">
        <v>36.4</v>
      </c>
      <c r="N9" s="40">
        <v>17.600000000000001</v>
      </c>
      <c r="O9" s="40">
        <v>4</v>
      </c>
      <c r="P9">
        <v>-25</v>
      </c>
      <c r="R9" s="36" t="str">
        <f t="shared" si="0"/>
        <v>PE</v>
      </c>
      <c r="S9" s="36" t="str">
        <f>IFERROR(HLOOKUP(SANCO2!$D$8,'phius_monthly climate data'!$V$3:$CI$82,'phius_monthly climate data'!$CJ9,FALSE),"")</f>
        <v/>
      </c>
      <c r="T9" s="37" t="s">
        <v>5</v>
      </c>
      <c r="U9" s="37" t="s">
        <v>38</v>
      </c>
      <c r="V9" s="37" t="str">
        <v>FORT MCMURRAY AP</v>
      </c>
      <c r="X9" s="37" t="str">
        <v>ANCHORAGE/ELMENDORF</v>
      </c>
      <c r="Y9" s="37" t="str">
        <v>HUNTSVILLE INTL/JONES FIELD</v>
      </c>
      <c r="Z9" s="37" t="str">
        <v>FORT SMITH REGIONAL AP</v>
      </c>
      <c r="AA9" s="37" t="str">
        <v>GRAND CANYON NATL P</v>
      </c>
      <c r="AB9" s="37" t="str">
        <v>DISCOVERY ISLAND</v>
      </c>
      <c r="AD9" s="37" t="str">
        <v>BLUE CANYON AP</v>
      </c>
      <c r="AE9" s="37" t="str">
        <v>BROOMFIELD/JEFFCO [BOULDER - SURFRAD]</v>
      </c>
      <c r="AF9" s="37" t="str">
        <v>NEW HAVEN TWEED AIRPORT</v>
      </c>
      <c r="AH9" s="37" t="str">
        <v>GAINESVILLE REGIONAL AP</v>
      </c>
      <c r="AI9" s="37" t="str">
        <v>BRUNSWICK GOLDEN IS</v>
      </c>
      <c r="AJ9" s="37" t="str">
        <v>KONA INTL AT KEAHOL</v>
      </c>
      <c r="AK9" s="37" t="str">
        <v>CEDAR RAPIDS MUNICIPAL AP</v>
      </c>
      <c r="AL9" s="37" t="str">
        <v>JOSLIN FLD MAGIC VA [TWIN FALLS - UO]</v>
      </c>
      <c r="AM9" s="37" t="str">
        <v>CHICAGO OHARE INTL AP</v>
      </c>
      <c r="AN9" s="37" t="str">
        <v>INDIANAPOLIS INTL AP</v>
      </c>
      <c r="AO9" s="37" t="str">
        <v>GARDEN CITY MUNICIPAL AP</v>
      </c>
      <c r="AP9" s="37" t="str">
        <v>JACKSON JULIAN CARROLL AP</v>
      </c>
      <c r="AQ9" s="37" t="str">
        <v>LAFAYETTE REGIONAL AP</v>
      </c>
      <c r="AR9" s="37" t="str">
        <v>MARTHAS VINEYARD</v>
      </c>
      <c r="AU9" s="37" t="str">
        <v>HOULTON INTL ARPT</v>
      </c>
      <c r="AV9" s="37" t="str">
        <v>CHIPPEWA CO INTL</v>
      </c>
      <c r="AW9" s="37" t="str">
        <v>BEMIDJI MUNICIPAL</v>
      </c>
      <c r="AX9" s="37" t="str">
        <v>KAISER MEM (AWOS)</v>
      </c>
      <c r="AY9" s="37" t="str">
        <v>JACKSON INTERNATIONAL AP</v>
      </c>
      <c r="AZ9" s="37" t="str">
        <v>GLENDIVE(AWOS)</v>
      </c>
      <c r="BB9" s="37" t="str">
        <v>ELIZABETH CITY COAST GUARD AI [NREL]</v>
      </c>
      <c r="BC9" s="37" t="str">
        <v>GRAND FORKS INTERNATIONAL AP</v>
      </c>
      <c r="BD9" s="37" t="str">
        <v>BROKEN BOW MUNI</v>
      </c>
      <c r="BF9" s="37" t="str">
        <v>MANCHESTER AIRPORT</v>
      </c>
      <c r="BG9" s="37" t="str">
        <v>MILLVILLE MUNICIPAL AP</v>
      </c>
      <c r="BH9" s="37" t="str">
        <v>DEMING MUNI</v>
      </c>
      <c r="BL9" s="37" t="str">
        <v>MERCURY DESERT ROCK AP [SURFRAD]</v>
      </c>
      <c r="BM9" s="37" t="str">
        <v>FORT DRUM/WHEELER-S</v>
      </c>
      <c r="BN9" s="37" t="str">
        <v>DAYTON INTERNATIONAL AIRPORT</v>
      </c>
      <c r="BO9" s="37" t="str">
        <v>LAWTON MUNICIPAL</v>
      </c>
      <c r="BP9" s="37" t="str">
        <v>NORTH BAY AP</v>
      </c>
      <c r="BQ9" s="37" t="str">
        <v>EUGENE MAHLON SWEET ARPT [UO]</v>
      </c>
      <c r="BR9" s="37" t="str">
        <v>ERIE INTERNATIONAL AP</v>
      </c>
      <c r="BT9" s="37" t="str">
        <v>MC TAVISH</v>
      </c>
      <c r="BW9" s="37" t="str">
        <v>GREENVILLE DOWNTOWN AP</v>
      </c>
      <c r="BX9" s="37" t="str">
        <v>MITCHELL (AWOS)</v>
      </c>
      <c r="BZ9" s="37" t="str">
        <v>KNOXVILLE MCGHEE TYSON AP</v>
      </c>
      <c r="CA9" s="37" t="str">
        <v>BROWNSVILLE S PADRE ISL INTL</v>
      </c>
      <c r="CB9" s="37" t="str">
        <v>SAINT GEORGE (AWOS)</v>
      </c>
      <c r="CC9" s="37" t="str">
        <v>FRANKLIN NAAS</v>
      </c>
      <c r="CE9" s="37" t="str">
        <v>GRAY AAF</v>
      </c>
      <c r="CF9" s="37" t="str">
        <v>LONE ROCK FAA AP</v>
      </c>
      <c r="CG9" s="37" t="str">
        <v>HUNTINGTON TRI-STATE ARPT</v>
      </c>
      <c r="CH9" s="37" t="str">
        <v>LANDER HUNT FIELD</v>
      </c>
      <c r="CJ9">
        <v>7</v>
      </c>
      <c r="CL9" t="s">
        <v>42</v>
      </c>
      <c r="CM9" t="s">
        <v>81</v>
      </c>
    </row>
    <row r="10" spans="1:91" ht="15" thickBot="1" x14ac:dyDescent="0.35">
      <c r="A10" t="s">
        <v>98</v>
      </c>
      <c r="B10" t="s">
        <v>33</v>
      </c>
      <c r="C10" t="s">
        <v>106</v>
      </c>
      <c r="D10" s="39">
        <v>7.2</v>
      </c>
      <c r="E10" s="40">
        <v>13.3</v>
      </c>
      <c r="F10" s="40">
        <v>22.1</v>
      </c>
      <c r="G10" s="40">
        <v>38.5</v>
      </c>
      <c r="H10" s="40">
        <v>50</v>
      </c>
      <c r="I10" s="40">
        <v>57.5</v>
      </c>
      <c r="J10" s="40">
        <v>61.3</v>
      </c>
      <c r="K10" s="40">
        <v>59.5</v>
      </c>
      <c r="L10" s="40">
        <v>51.2</v>
      </c>
      <c r="M10" s="40">
        <v>38.4</v>
      </c>
      <c r="N10" s="40">
        <v>20.5</v>
      </c>
      <c r="O10" s="40">
        <v>9.6999999999999993</v>
      </c>
      <c r="P10">
        <v>-21</v>
      </c>
      <c r="R10" s="36" t="str">
        <f t="shared" si="0"/>
        <v>QC</v>
      </c>
      <c r="S10" s="36" t="str">
        <f>IFERROR(HLOOKUP(SANCO2!$D$8,'phius_monthly climate data'!$V$3:$CI$82,'phius_monthly climate data'!$CJ10,FALSE),"")</f>
        <v/>
      </c>
      <c r="T10" s="37" t="s">
        <v>98</v>
      </c>
      <c r="U10" s="37" t="s">
        <v>39</v>
      </c>
      <c r="V10" s="37" t="str">
        <v>GRAND PRAIRIE</v>
      </c>
      <c r="X10" s="37" t="str">
        <v>ANIAK AIRPORT</v>
      </c>
      <c r="Y10" s="37" t="str">
        <v>MAXWELL AFB</v>
      </c>
      <c r="Z10" s="37" t="str">
        <v>HARRISON FAA AP</v>
      </c>
      <c r="AA10" s="37" t="str">
        <v>KINGMAN (AMOS)</v>
      </c>
      <c r="AB10" s="37" t="str">
        <v>ENTRANCE ISLAND</v>
      </c>
      <c r="AD10" s="37" t="str">
        <v>BLYTHE RIVERSIDE CO ARPT</v>
      </c>
      <c r="AE10" s="37" t="str">
        <v>CALI</v>
      </c>
      <c r="AF10" s="37" t="str">
        <v>OXFORD (AWOS)</v>
      </c>
      <c r="AH10" s="37" t="str">
        <v>HOMESTEAD AFB</v>
      </c>
      <c r="AI10" s="37" t="str">
        <v>BRUNSWICK MALCOLM MCKINNON AP</v>
      </c>
      <c r="AJ10" s="37" t="str">
        <v>LIHUE AIRPORT</v>
      </c>
      <c r="AK10" s="37" t="str">
        <v>CHARITON</v>
      </c>
      <c r="AL10" s="37" t="str">
        <v>LEWISTON NEZ PERCE CNTY AP</v>
      </c>
      <c r="AM10" s="37" t="str">
        <v>CHICAGO/WAUKEGAN</v>
      </c>
      <c r="AN10" s="37" t="str">
        <v>LAFAYETTE PURDUE UNIV AP</v>
      </c>
      <c r="AO10" s="37" t="str">
        <v>GOODLAND RENNER FIELD</v>
      </c>
      <c r="AP10" s="37" t="str">
        <v>LEXINGTON BLUEGRASS AP</v>
      </c>
      <c r="AQ10" s="37" t="str">
        <v>LAKE CHARLES REGIONAL ARPT</v>
      </c>
      <c r="AR10" s="37" t="str">
        <v>NANTUCKET MEMORIAL AP</v>
      </c>
      <c r="AU10" s="37" t="str">
        <v>MILLINOCKET MUNICIPAL AP</v>
      </c>
      <c r="AV10" s="37" t="str">
        <v>DETROIT CITY AIRPORT</v>
      </c>
      <c r="AW10" s="37" t="str">
        <v>BENSON MUNI</v>
      </c>
      <c r="AX10" s="37" t="str">
        <v>KANSAS CITY DOWNTOWN AP</v>
      </c>
      <c r="AY10" s="37" t="str">
        <v>KEESLER AFB</v>
      </c>
      <c r="AZ10" s="37" t="str">
        <v>GREAT FALLS INTL ARPT</v>
      </c>
      <c r="BB10" s="37" t="str">
        <v>FAYETTEVILLE POPE AFB</v>
      </c>
      <c r="BC10" s="37" t="str">
        <v>JAMESTOWN MUNICIPAL ARPT</v>
      </c>
      <c r="BD10" s="37" t="str">
        <v>COLUMBUS MUNI</v>
      </c>
      <c r="BF10" s="37" t="str">
        <v>MOUNT WASHINGTON</v>
      </c>
      <c r="BG10" s="37" t="str">
        <v>NEWARK INTERNATIONAL ARPT</v>
      </c>
      <c r="BH10" s="37" t="str">
        <v>FARMINGTON FOUR CORNERS REGL</v>
      </c>
      <c r="BL10" s="37" t="str">
        <v>NELLIS AFB</v>
      </c>
      <c r="BM10" s="37" t="str">
        <v>GLENS FALLS AP</v>
      </c>
      <c r="BN10" s="37" t="str">
        <v>FINDLAY AIRPORT</v>
      </c>
      <c r="BO10" s="37" t="str">
        <v>MCALESTER MUNICIPAL AP</v>
      </c>
      <c r="BP10" s="37" t="str">
        <v>OTTAWA</v>
      </c>
      <c r="BQ10" s="37" t="str">
        <v>KLAMATH FALLS INTL AP [UO]</v>
      </c>
      <c r="BR10" s="37" t="str">
        <v>FRANKLIN</v>
      </c>
      <c r="BT10" s="37" t="str">
        <v>MONT JOLI AB</v>
      </c>
      <c r="BW10" s="37" t="str">
        <v>GREER GREENV-SPARTANBRG AP</v>
      </c>
      <c r="BX10" s="37" t="str">
        <v>MOBRIDGE</v>
      </c>
      <c r="BZ10" s="37" t="str">
        <v>MEMPHIS INTERNATIONAL AP</v>
      </c>
      <c r="CA10" s="37" t="str">
        <v>CAMP MABRY</v>
      </c>
      <c r="CB10" s="37" t="str">
        <v>SALT LAKE CITY INT ARPT [ISIS]</v>
      </c>
      <c r="CC10" s="37" t="str">
        <v>HILLSVILLE</v>
      </c>
      <c r="CE10" s="37" t="str">
        <v>HANFORD</v>
      </c>
      <c r="CF10" s="37" t="str">
        <v>MADISON DANE CO REGIONAL ARPT [ISIS]</v>
      </c>
      <c r="CG10" s="37" t="str">
        <v>LEWISBURG/GREENBRIE</v>
      </c>
      <c r="CH10" s="37" t="str">
        <v>LARAMIE GENERAL BREES FIELD</v>
      </c>
      <c r="CJ10">
        <v>8</v>
      </c>
      <c r="CL10" t="s">
        <v>43</v>
      </c>
      <c r="CM10" t="s">
        <v>82</v>
      </c>
    </row>
    <row r="11" spans="1:91" ht="15" thickBot="1" x14ac:dyDescent="0.35">
      <c r="A11" t="s">
        <v>98</v>
      </c>
      <c r="B11" t="s">
        <v>33</v>
      </c>
      <c r="C11" t="s">
        <v>107</v>
      </c>
      <c r="D11" s="39">
        <v>10.8</v>
      </c>
      <c r="E11" s="40">
        <v>15.4</v>
      </c>
      <c r="F11" s="40">
        <v>23.9</v>
      </c>
      <c r="G11" s="40">
        <v>38.200000000000003</v>
      </c>
      <c r="H11" s="40">
        <v>49.1</v>
      </c>
      <c r="I11" s="40">
        <v>56.2</v>
      </c>
      <c r="J11" s="40">
        <v>60.9</v>
      </c>
      <c r="K11" s="40">
        <v>58.9</v>
      </c>
      <c r="L11" s="40">
        <v>50.9</v>
      </c>
      <c r="M11" s="40">
        <v>39.200000000000003</v>
      </c>
      <c r="N11" s="40">
        <v>23.5</v>
      </c>
      <c r="O11" s="40">
        <v>13.7</v>
      </c>
      <c r="P11">
        <v>-13</v>
      </c>
      <c r="R11" s="36" t="str">
        <f t="shared" si="0"/>
        <v>SK</v>
      </c>
      <c r="S11" s="36" t="str">
        <f>IFERROR(HLOOKUP(SANCO2!$D$8,'phius_monthly climate data'!$V$3:$CI$82,'phius_monthly climate data'!$CJ11,FALSE),"")</f>
        <v/>
      </c>
      <c r="T11" s="37" t="s">
        <v>108</v>
      </c>
      <c r="U11" s="37" t="s">
        <v>40</v>
      </c>
      <c r="V11" s="37" t="str">
        <v>LACOMBE</v>
      </c>
      <c r="X11" s="37" t="str">
        <v>ANNETTE ISLAND AP</v>
      </c>
      <c r="Y11" s="37" t="str">
        <v>MOBILE DOWNTOWN AP</v>
      </c>
      <c r="Z11" s="37" t="str">
        <v>JONESBORO MUNI</v>
      </c>
      <c r="AA11" s="37" t="str">
        <v>LUKE AFB</v>
      </c>
      <c r="AB11" s="37" t="str">
        <v>ESQUIMALT HARBOUR</v>
      </c>
      <c r="AD11" s="37" t="str">
        <v>BURBANK-GLENDALE-PASADENA AP</v>
      </c>
      <c r="AE11" s="37" t="str">
        <v>CARTAGENA</v>
      </c>
      <c r="AH11" s="37" t="str">
        <v>JACKSONVILLE INTL ARPT</v>
      </c>
      <c r="AI11" s="37" t="str">
        <v>COLUMBUS METROPOLITAN ARPT</v>
      </c>
      <c r="AJ11" s="37" t="str">
        <v>MOLOKAI (AMOS)</v>
      </c>
      <c r="AK11" s="37" t="str">
        <v>CHARLES CITY</v>
      </c>
      <c r="AL11" s="37" t="str">
        <v>MOUNTAIN HOME AFB</v>
      </c>
      <c r="AM11" s="37" t="str">
        <v>DECATUR</v>
      </c>
      <c r="AN11" s="37" t="str">
        <v>MONROE CO</v>
      </c>
      <c r="AO11" s="37" t="str">
        <v>GREAT BEND (AWOS)</v>
      </c>
      <c r="AP11" s="37" t="str">
        <v>LONDON-CORBIN AP</v>
      </c>
      <c r="AQ11" s="37" t="str">
        <v>MONROE REGIONAL AP</v>
      </c>
      <c r="AR11" s="37" t="str">
        <v>NEW BEDFORD RGNL</v>
      </c>
      <c r="AU11" s="37" t="str">
        <v>NORTHERN AROOSTOOK</v>
      </c>
      <c r="AV11" s="37" t="str">
        <v>DETROIT METROPOLITAN ARPT</v>
      </c>
      <c r="AW11" s="37" t="str">
        <v>BRAINERD/WIELAND</v>
      </c>
      <c r="AX11" s="37" t="str">
        <v>KANSAS CITY INT ARPT</v>
      </c>
      <c r="AY11" s="37" t="str">
        <v>MCCOMB PIKE COUNTY AP</v>
      </c>
      <c r="AZ11" s="37" t="str">
        <v>HAVRE CITY-COUNTY AP</v>
      </c>
      <c r="BB11" s="37" t="str">
        <v>FAYETTEVILLE RGNL G</v>
      </c>
      <c r="BC11" s="37" t="str">
        <v>MINOT AFB</v>
      </c>
      <c r="BD11" s="37" t="str">
        <v>FALLS CITY/BRENNER</v>
      </c>
      <c r="BF11" s="37" t="str">
        <v>PEASE INTL TRADEPOR</v>
      </c>
      <c r="BG11" s="37" t="str">
        <v>TETERBORO AIRPORT</v>
      </c>
      <c r="BH11" s="37" t="str">
        <v>GALLUP SEN CLARKE FLD</v>
      </c>
      <c r="BL11" s="37" t="str">
        <v>RENO TAHOE INTERNATIONAL AP</v>
      </c>
      <c r="BM11" s="37" t="str">
        <v>ISLIP LONG ISL MACARTHUR AP</v>
      </c>
      <c r="BN11" s="37" t="str">
        <v>MANSFIELD LAHM MUNICIPAL ARPT</v>
      </c>
      <c r="BO11" s="37" t="str">
        <v>OKLAHOMA CITY TINKER AFB</v>
      </c>
      <c r="BP11" s="37" t="str">
        <v>PETERBOROUGH AP</v>
      </c>
      <c r="BQ11" s="37" t="str">
        <v>LA GRANDE MUNI AP</v>
      </c>
      <c r="BR11" s="37" t="str">
        <v>HARRISBURG CAPITAL CITY ARPT</v>
      </c>
      <c r="BT11" s="37" t="str">
        <v>MONT-ORFORD</v>
      </c>
      <c r="BW11" s="37" t="str">
        <v>MYRTLE BEACH AFB</v>
      </c>
      <c r="BX11" s="37" t="str">
        <v>PIERRE MUNICIPAL AP</v>
      </c>
      <c r="BZ11" s="37" t="str">
        <v>NASHVILLE INTERNATIONAL AP</v>
      </c>
      <c r="CA11" s="37" t="str">
        <v>CHILDRESS MUNICIPAL AP</v>
      </c>
      <c r="CB11" s="37" t="str">
        <v>VERNAL</v>
      </c>
      <c r="CC11" s="37" t="str">
        <v>HOT SPRINGS/INGALLS</v>
      </c>
      <c r="CE11" s="37" t="str">
        <v>HOQUIAM AP</v>
      </c>
      <c r="CF11" s="37" t="str">
        <v>MANITOWOC MUNI AWOS</v>
      </c>
      <c r="CG11" s="37" t="str">
        <v>MARTINSBURG EASTERN WV REG AP</v>
      </c>
      <c r="CH11" s="37" t="str">
        <v>RAWLINS MUNICIPAL AP</v>
      </c>
      <c r="CJ11">
        <v>9</v>
      </c>
      <c r="CL11" t="s">
        <v>44</v>
      </c>
      <c r="CM11" t="s">
        <v>87</v>
      </c>
    </row>
    <row r="12" spans="1:91" ht="15" thickBot="1" x14ac:dyDescent="0.35">
      <c r="A12" t="s">
        <v>98</v>
      </c>
      <c r="B12" t="s">
        <v>33</v>
      </c>
      <c r="C12" t="s">
        <v>109</v>
      </c>
      <c r="D12" s="39">
        <v>20.6</v>
      </c>
      <c r="E12" s="40">
        <v>24.6</v>
      </c>
      <c r="F12" s="40">
        <v>30.6</v>
      </c>
      <c r="G12" s="40">
        <v>41.8</v>
      </c>
      <c r="H12" s="40">
        <v>50.9</v>
      </c>
      <c r="I12" s="40">
        <v>57.9</v>
      </c>
      <c r="J12" s="40">
        <v>64</v>
      </c>
      <c r="K12" s="40">
        <v>63.9</v>
      </c>
      <c r="L12" s="40">
        <v>56</v>
      </c>
      <c r="M12" s="40">
        <v>43.5</v>
      </c>
      <c r="N12" s="40">
        <v>30.2</v>
      </c>
      <c r="O12" s="40">
        <v>22.8</v>
      </c>
      <c r="P12">
        <v>-6</v>
      </c>
      <c r="R12" s="36" t="str">
        <f t="shared" si="0"/>
        <v>YT</v>
      </c>
      <c r="S12" s="36" t="str">
        <f>IFERROR(HLOOKUP(SANCO2!$D$8,'phius_monthly climate data'!$V$3:$CI$82,'phius_monthly climate data'!$CJ12,FALSE),"")</f>
        <v/>
      </c>
      <c r="T12" s="37" t="s">
        <v>5</v>
      </c>
      <c r="U12" s="37" t="s">
        <v>41</v>
      </c>
      <c r="V12" s="37" t="str">
        <v>LETHBRIDGE</v>
      </c>
      <c r="X12" s="37" t="str">
        <v>ANVIK</v>
      </c>
      <c r="Y12" s="37" t="str">
        <v>MOBILE REGIONAL AP</v>
      </c>
      <c r="Z12" s="37" t="str">
        <v>LITTLE ROCK ADAMS FIELD</v>
      </c>
      <c r="AA12" s="37" t="str">
        <v>PAGE MUNI (AMOS)</v>
      </c>
      <c r="AB12" s="37" t="str">
        <v>FORT NELSON</v>
      </c>
      <c r="AD12" s="37" t="str">
        <v>CAMARILLO (AWOS)</v>
      </c>
      <c r="AE12" s="37" t="str">
        <v>COLORADO SPRINGS MUNI AP</v>
      </c>
      <c r="AH12" s="37" t="str">
        <v>JACKSONVILLE NAS</v>
      </c>
      <c r="AI12" s="37" t="str">
        <v>DEKALB PEACHTREE</v>
      </c>
      <c r="AK12" s="37" t="str">
        <v>CLARINDA</v>
      </c>
      <c r="AL12" s="37" t="str">
        <v>POCATELLO REGIONAL AP</v>
      </c>
      <c r="AM12" s="37" t="str">
        <v>MARION REGIONAL</v>
      </c>
      <c r="AN12" s="37" t="str">
        <v>NEW DELHI SAFDARJUNG AP</v>
      </c>
      <c r="AO12" s="37" t="str">
        <v>HAYS MUNI (AWOS)</v>
      </c>
      <c r="AP12" s="37" t="str">
        <v>LOUISVILLE BOWMAN FIELD</v>
      </c>
      <c r="AQ12" s="37" t="str">
        <v>NEW IBERIA NAAS</v>
      </c>
      <c r="AR12" s="37" t="str">
        <v>NORTH ADAMS</v>
      </c>
      <c r="AU12" s="37" t="str">
        <v>PORTLAND INTL JETPORT</v>
      </c>
      <c r="AV12" s="37" t="str">
        <v>DETROIT WILLOW RUN AP</v>
      </c>
      <c r="AW12" s="37" t="str">
        <v>CAMBRIDGE MUNI</v>
      </c>
      <c r="AX12" s="37" t="str">
        <v>KIRKSVILLE REGIONAL AP</v>
      </c>
      <c r="AY12" s="37" t="str">
        <v>MERIDIAN KEY FIELD</v>
      </c>
      <c r="AZ12" s="37" t="str">
        <v>HELENA REGIONAL AIRPORT</v>
      </c>
      <c r="BB12" s="37" t="str">
        <v>FORT BRAGG SIMMONS AAF</v>
      </c>
      <c r="BC12" s="37" t="str">
        <v>MINOT FAA AP</v>
      </c>
      <c r="BD12" s="37" t="str">
        <v>FREMONT MUNI ARPT</v>
      </c>
      <c r="BG12" s="37" t="str">
        <v>TRENTON MERCER COUNTY AP</v>
      </c>
      <c r="BH12" s="37" t="str">
        <v>HOLLOMAN AFB</v>
      </c>
      <c r="BL12" s="37" t="str">
        <v>TONOPAH AIRPORT</v>
      </c>
      <c r="BM12" s="37" t="str">
        <v>JAMESTOWN (AWOS)</v>
      </c>
      <c r="BN12" s="37" t="str">
        <v>OHIO STATE UNIVERSI</v>
      </c>
      <c r="BO12" s="37" t="str">
        <v>OKLAHOMA CITY WILL ROGERS WOR</v>
      </c>
      <c r="BP12" s="37" t="str">
        <v>PORT WELLER</v>
      </c>
      <c r="BQ12" s="37" t="str">
        <v>LAKEVIEW (AWOS)</v>
      </c>
      <c r="BR12" s="37" t="str">
        <v>JOHNSTOWN CAMBRIA COUNTY AP</v>
      </c>
      <c r="BT12" s="37" t="str">
        <v>MONTREAL</v>
      </c>
      <c r="BW12" s="37" t="str">
        <v>SUMTER SHAW AFB</v>
      </c>
      <c r="BX12" s="37" t="str">
        <v>RAPID CITY REGIONAL ARPT</v>
      </c>
      <c r="CA12" s="37" t="str">
        <v>COLLEGE STATION EASTERWOOD FL</v>
      </c>
      <c r="CB12" s="37" t="str">
        <v>WENDOVER USAF AUXILIARY FIELD</v>
      </c>
      <c r="CC12" s="37" t="str">
        <v>LANGLEY AFB</v>
      </c>
      <c r="CE12" s="37" t="str">
        <v>KELSO WB AP</v>
      </c>
      <c r="CF12" s="37" t="str">
        <v>MARSHFIELD MUNI</v>
      </c>
      <c r="CG12" s="37" t="str">
        <v>MORGANTOWN HART FIELD</v>
      </c>
      <c r="CH12" s="37" t="str">
        <v>RIVERTON MUNICIPL AP</v>
      </c>
      <c r="CJ12">
        <v>10</v>
      </c>
      <c r="CL12" t="s">
        <v>45</v>
      </c>
      <c r="CM12" t="s">
        <v>97</v>
      </c>
    </row>
    <row r="13" spans="1:91" ht="15" thickBot="1" x14ac:dyDescent="0.35">
      <c r="A13" t="s">
        <v>98</v>
      </c>
      <c r="B13" t="s">
        <v>33</v>
      </c>
      <c r="C13" t="s">
        <v>110</v>
      </c>
      <c r="D13" s="39">
        <v>16.5</v>
      </c>
      <c r="E13" s="40">
        <v>21.6</v>
      </c>
      <c r="F13" s="40">
        <v>31.5</v>
      </c>
      <c r="G13" s="40">
        <v>43.3</v>
      </c>
      <c r="H13" s="40">
        <v>53.3</v>
      </c>
      <c r="I13" s="40">
        <v>60.9</v>
      </c>
      <c r="J13" s="40">
        <v>67.599999999999994</v>
      </c>
      <c r="K13" s="40">
        <v>66.7</v>
      </c>
      <c r="L13" s="40">
        <v>57.3</v>
      </c>
      <c r="M13" s="40">
        <v>44.1</v>
      </c>
      <c r="N13" s="40">
        <v>29.7</v>
      </c>
      <c r="O13" s="40">
        <v>18.899999999999999</v>
      </c>
      <c r="P13">
        <v>-10</v>
      </c>
      <c r="R13" s="36" t="str">
        <f t="shared" si="0"/>
        <v>-</v>
      </c>
      <c r="S13" s="36" t="str">
        <f>IFERROR(HLOOKUP(SANCO2!$D$8,'phius_monthly climate data'!$V$3:$CI$82,'phius_monthly climate data'!$CJ13,FALSE),"")</f>
        <v/>
      </c>
      <c r="T13" s="37" t="s">
        <v>5</v>
      </c>
      <c r="U13" s="37" t="s">
        <v>42</v>
      </c>
      <c r="V13" s="37" t="str">
        <v>MEDICINE AP</v>
      </c>
      <c r="X13" s="37" t="str">
        <v>BARROW W POST-W ROGERS ARPT [NSA - ARM]</v>
      </c>
      <c r="Y13" s="37" t="str">
        <v>MONTGOMERY DANNELLY FIELD</v>
      </c>
      <c r="Z13" s="37" t="str">
        <v>LITTLE ROCK AFB</v>
      </c>
      <c r="AA13" s="37" t="str">
        <v>PHOENIX SKY HARBOR INTL AP</v>
      </c>
      <c r="AB13" s="37" t="str">
        <v>FORT SAINT JOHN</v>
      </c>
      <c r="AD13" s="37" t="str">
        <v>CAMP PENDLETON MCAS</v>
      </c>
      <c r="AE13" s="37" t="str">
        <v>CORTEZ/MONTEZUMA</v>
      </c>
      <c r="AH13" s="37" t="str">
        <v>JACKSONVILLE/CRAIG</v>
      </c>
      <c r="AI13" s="37" t="str">
        <v>FORT BENNING LAWSON</v>
      </c>
      <c r="AK13" s="37" t="str">
        <v>CLINTON MUNI (AWOS)</v>
      </c>
      <c r="AL13" s="37" t="str">
        <v>SALMON/LEMHI (AWOS)</v>
      </c>
      <c r="AM13" s="37" t="str">
        <v>MOLINE QUAD CITY INTL AP</v>
      </c>
      <c r="AN13" s="37" t="str">
        <v>PATNA</v>
      </c>
      <c r="AO13" s="37" t="str">
        <v>HILL CITY MUNICIPAL AP</v>
      </c>
      <c r="AP13" s="37" t="str">
        <v>LOUISVILLE STANDIFORD FIELD</v>
      </c>
      <c r="AQ13" s="37" t="str">
        <v>NEW ORLEANS ALVIN CALLENDER F</v>
      </c>
      <c r="AR13" s="37" t="str">
        <v>NORWOOD MEMORIAL</v>
      </c>
      <c r="AU13" s="37" t="str">
        <v>PRESQUE ISLE MUNICIP</v>
      </c>
      <c r="AV13" s="37" t="str">
        <v>ESCANABA (AWOS)</v>
      </c>
      <c r="AW13" s="37" t="str">
        <v>CLOQUET (AWOS)</v>
      </c>
      <c r="AX13" s="37" t="str">
        <v>POPLAR BLUFF(AMOS)</v>
      </c>
      <c r="AY13" s="37" t="str">
        <v>MERIDIAN NAAS</v>
      </c>
      <c r="AZ13" s="37" t="str">
        <v>KALISPELL GLACIER PK INT AR</v>
      </c>
      <c r="BB13" s="37" t="str">
        <v>GOLDSBORO SEYMOUR JOHNSON AFB</v>
      </c>
      <c r="BC13" s="37" t="str">
        <v>WILLISTON SLOULIN INTL AP</v>
      </c>
      <c r="BD13" s="37" t="str">
        <v>GRAND ISLAND CENTRAL NE REGIO</v>
      </c>
      <c r="BH13" s="37" t="str">
        <v>LAS VEGAS MUNICIPAL ARPT</v>
      </c>
      <c r="BL13" s="37" t="str">
        <v>WINNEMUCCA MUNICIPAL ARPT</v>
      </c>
      <c r="BM13" s="37" t="str">
        <v>MASSENA AP</v>
      </c>
      <c r="BN13" s="37" t="str">
        <v>TOLEDO EXPRESS AIRPORT</v>
      </c>
      <c r="BO13" s="37" t="str">
        <v>OKLAHOMA CITY/WILEY</v>
      </c>
      <c r="BP13" s="37" t="str">
        <v>SAULT STE MARIE</v>
      </c>
      <c r="BQ13" s="37" t="str">
        <v>MEDFORD ROGUE VALLEY INTL AP [ASHLAND - UO]</v>
      </c>
      <c r="BR13" s="37" t="str">
        <v>LANCASTER</v>
      </c>
      <c r="BT13" s="37" t="str">
        <v>MONTREAL-MIRABEL</v>
      </c>
      <c r="BX13" s="37" t="str">
        <v>SIOUX FALLS FOSS FIELD</v>
      </c>
      <c r="CA13" s="37" t="str">
        <v>CORPUS CHRISTI INTL ARPT [UT]</v>
      </c>
      <c r="CC13" s="37" t="str">
        <v>LEESBURG/GODFREY</v>
      </c>
      <c r="CE13" s="37" t="str">
        <v>MOSES LAKE GRANT COUNTY AP</v>
      </c>
      <c r="CF13" s="37" t="str">
        <v>MILWAUKEE MITCHELL INTL AP</v>
      </c>
      <c r="CG13" s="37" t="str">
        <v>PARKERSBURG WOOD COUNTY AP</v>
      </c>
      <c r="CH13" s="37" t="str">
        <v>SHERIDAN COUNTY ARPT</v>
      </c>
      <c r="CJ13">
        <v>11</v>
      </c>
      <c r="CL13" t="s">
        <v>46</v>
      </c>
      <c r="CM13" t="s">
        <v>111</v>
      </c>
    </row>
    <row r="14" spans="1:91" ht="15" thickBot="1" x14ac:dyDescent="0.35">
      <c r="A14" t="s">
        <v>98</v>
      </c>
      <c r="B14" t="s">
        <v>33</v>
      </c>
      <c r="C14" t="s">
        <v>112</v>
      </c>
      <c r="D14" s="39">
        <v>11</v>
      </c>
      <c r="E14" s="40">
        <v>15.3</v>
      </c>
      <c r="F14" s="40">
        <v>24.4</v>
      </c>
      <c r="G14" s="40">
        <v>38.6</v>
      </c>
      <c r="H14" s="40">
        <v>49.1</v>
      </c>
      <c r="I14" s="40">
        <v>56.4</v>
      </c>
      <c r="J14" s="40">
        <v>60.9</v>
      </c>
      <c r="K14" s="40">
        <v>59.2</v>
      </c>
      <c r="L14" s="40">
        <v>51.2</v>
      </c>
      <c r="M14" s="40">
        <v>38.6</v>
      </c>
      <c r="N14" s="40">
        <v>23.6</v>
      </c>
      <c r="O14" s="40">
        <v>12.8</v>
      </c>
      <c r="P14">
        <v>-13</v>
      </c>
      <c r="R14" s="36" t="str">
        <f t="shared" si="0"/>
        <v>-</v>
      </c>
      <c r="S14" s="36" t="str">
        <f>IFERROR(HLOOKUP(SANCO2!$D$8,'phius_monthly climate data'!$V$3:$CI$82,'phius_monthly climate data'!$CJ14,FALSE),"")</f>
        <v/>
      </c>
      <c r="T14" s="37" t="s">
        <v>113</v>
      </c>
      <c r="U14" s="37" t="s">
        <v>42</v>
      </c>
      <c r="V14" s="37" t="str">
        <v>RED DEER AP</v>
      </c>
      <c r="X14" s="37" t="str">
        <v>BETHEL AIRPORT</v>
      </c>
      <c r="Y14" s="37" t="str">
        <v>MUSCLE SHOALS REGIONAL AP</v>
      </c>
      <c r="Z14" s="37" t="str">
        <v>PINE BLUFF FAA AP</v>
      </c>
      <c r="AA14" s="37" t="str">
        <v>PRESCOTT LOVE FIELD</v>
      </c>
      <c r="AB14" s="37" t="str">
        <v>KAMLOOPS AP</v>
      </c>
      <c r="AD14" s="37" t="str">
        <v>CARLSBAD/PALOMAR</v>
      </c>
      <c r="AE14" s="37" t="str">
        <v>CRAIG-MOFFAT</v>
      </c>
      <c r="AH14" s="37" t="str">
        <v>KEY WEST INTL ARPT</v>
      </c>
      <c r="AI14" s="37" t="str">
        <v>FULTON CO ARPT BROW</v>
      </c>
      <c r="AK14" s="37" t="str">
        <v>COUNCIL BLUFFS</v>
      </c>
      <c r="AM14" s="37" t="str">
        <v>MOUNT VERNON (AWOS)</v>
      </c>
      <c r="AN14" s="37" t="str">
        <v>SOUTH BEND MICHIANA RGNL AP</v>
      </c>
      <c r="AO14" s="37" t="str">
        <v>HUTCHINSON MUNICIPAL AP</v>
      </c>
      <c r="AP14" s="37" t="str">
        <v>PADUCAH BARKLEY REGIONAL AP</v>
      </c>
      <c r="AQ14" s="37" t="str">
        <v>NEW ORLEANS INTL ARPT</v>
      </c>
      <c r="AR14" s="37" t="str">
        <v>OTIS ANGB</v>
      </c>
      <c r="AU14" s="37" t="str">
        <v>ROCKLAND/KNOX(AWOS)</v>
      </c>
      <c r="AV14" s="37" t="str">
        <v>FLINT BISHOP INTL ARPT</v>
      </c>
      <c r="AW14" s="37" t="str">
        <v>CRANE LAKE (AWOS)</v>
      </c>
      <c r="AX14" s="37" t="str">
        <v>SPRINGFIELD REGIONAL ARPT</v>
      </c>
      <c r="AY14" s="37" t="str">
        <v>NATCHEZ/HARDY(AWOS)</v>
      </c>
      <c r="AZ14" s="37" t="str">
        <v>LEWISTOWN MUNICIPAL ARPT</v>
      </c>
      <c r="BB14" s="37" t="str">
        <v>GREENSBORO PIEDMONT TRIAD INT</v>
      </c>
      <c r="BD14" s="37" t="str">
        <v>HASTINGS MUNICIPAL</v>
      </c>
      <c r="BH14" s="37" t="str">
        <v>ROSWELL INDUSTRIAL AIR PARK</v>
      </c>
      <c r="BM14" s="37" t="str">
        <v>MONTICELLO(AWOS)</v>
      </c>
      <c r="BN14" s="37" t="str">
        <v>YOUNGSTOWN REGIONAL AIRPORT</v>
      </c>
      <c r="BO14" s="37" t="str">
        <v>PONCA CITY MUNICIPAL AP [SGP - ARM]</v>
      </c>
      <c r="BP14" s="37" t="str">
        <v>SUDBURY AP</v>
      </c>
      <c r="BQ14" s="37" t="str">
        <v>NORTH BEND MUNI AIRPORT</v>
      </c>
      <c r="BR14" s="37" t="str">
        <v>MIDDLETOWN HARRISBURG INTL AP</v>
      </c>
      <c r="BT14" s="37" t="str">
        <v>NICOLET</v>
      </c>
      <c r="BX14" s="37" t="str">
        <v>WATERTOWN MUNICIPAL AP</v>
      </c>
      <c r="CA14" s="37" t="str">
        <v>CORPUS CHRISTI NAS</v>
      </c>
      <c r="CC14" s="37" t="str">
        <v>LYNCHBURG REGIONAL ARPT</v>
      </c>
      <c r="CE14" s="37" t="str">
        <v>OLYMPIA AIRPORT</v>
      </c>
      <c r="CF14" s="37" t="str">
        <v>MINOCQUA/WOODRUFF</v>
      </c>
      <c r="CG14" s="37" t="str">
        <v>WHEELING OHIO COUNTY AP</v>
      </c>
      <c r="CH14" s="37" t="str">
        <v>WORLAND MUNICIPAL</v>
      </c>
      <c r="CJ14">
        <v>12</v>
      </c>
      <c r="CL14" t="s">
        <v>47</v>
      </c>
      <c r="CM14" t="s">
        <v>111</v>
      </c>
    </row>
    <row r="15" spans="1:91" ht="15" thickBot="1" x14ac:dyDescent="0.35">
      <c r="A15" t="s">
        <v>98</v>
      </c>
      <c r="B15" t="s">
        <v>33</v>
      </c>
      <c r="C15" t="s">
        <v>114</v>
      </c>
      <c r="D15" s="39">
        <v>15.1</v>
      </c>
      <c r="E15" s="40">
        <v>20.8</v>
      </c>
      <c r="F15" s="40">
        <v>25.9</v>
      </c>
      <c r="G15" s="40">
        <v>37.1</v>
      </c>
      <c r="H15" s="40">
        <v>45.7</v>
      </c>
      <c r="I15" s="40">
        <v>52.5</v>
      </c>
      <c r="J15" s="40">
        <v>57.3</v>
      </c>
      <c r="K15" s="40">
        <v>57.3</v>
      </c>
      <c r="L15" s="40">
        <v>49.6</v>
      </c>
      <c r="M15" s="40">
        <v>38.1</v>
      </c>
      <c r="N15" s="40">
        <v>24.8</v>
      </c>
      <c r="O15" s="40">
        <v>16.600000000000001</v>
      </c>
      <c r="P15">
        <v>-8</v>
      </c>
      <c r="R15" s="36" t="str">
        <f t="shared" si="0"/>
        <v>-</v>
      </c>
      <c r="S15" s="36" t="str">
        <f>IFERROR(HLOOKUP(SANCO2!$D$8,'phius_monthly climate data'!$V$3:$CI$82,'phius_monthly climate data'!$CJ15,FALSE),"")</f>
        <v/>
      </c>
      <c r="T15" s="37" t="s">
        <v>5</v>
      </c>
      <c r="U15" s="37" t="s">
        <v>43</v>
      </c>
      <c r="V15" s="37" t="str">
        <v>SPRINGBANK</v>
      </c>
      <c r="X15" s="37" t="str">
        <v>BETTLES FIELD</v>
      </c>
      <c r="Y15" s="37" t="str">
        <v>TUSCALOOSA MUNICIPAL AP</v>
      </c>
      <c r="Z15" s="37" t="str">
        <v>ROGERS (AWOS)</v>
      </c>
      <c r="AA15" s="37" t="str">
        <v>SAFFORD (AMOS)</v>
      </c>
      <c r="AB15" s="37" t="str">
        <v>KELOWNA AP</v>
      </c>
      <c r="AD15" s="37" t="str">
        <v>CHINO AIRPORT</v>
      </c>
      <c r="AE15" s="37" t="str">
        <v>DENVER INTL AP</v>
      </c>
      <c r="AH15" s="37" t="str">
        <v>KEY WEST NAS</v>
      </c>
      <c r="AI15" s="37" t="str">
        <v>HUNTER AAF</v>
      </c>
      <c r="AK15" s="37" t="str">
        <v>CRESTON</v>
      </c>
      <c r="AM15" s="37" t="str">
        <v>PEORIA GREATER PEORIA AP</v>
      </c>
      <c r="AN15" s="37" t="str">
        <v>TERRE HAUTE HULMAN REGIONAL A</v>
      </c>
      <c r="AO15" s="37" t="str">
        <v>LIBERAL MUNI</v>
      </c>
      <c r="AP15" s="37" t="str">
        <v>SOMERSET(AWOS)</v>
      </c>
      <c r="AQ15" s="37" t="str">
        <v>NEW ORLEANS LAKEFRONT AP</v>
      </c>
      <c r="AR15" s="37" t="str">
        <v>PLYMOUTH MUNICIPAL</v>
      </c>
      <c r="AU15" s="37" t="str">
        <v>SANFORD MUNI (AWOS)</v>
      </c>
      <c r="AV15" s="37" t="str">
        <v>GRAND RAPIDS KENT COUNTY INT</v>
      </c>
      <c r="AW15" s="37" t="str">
        <v>CROOKSTON MUNI FLD</v>
      </c>
      <c r="AX15" s="37" t="str">
        <v>ST JOSEPH ROSECRANS MEMORIAL</v>
      </c>
      <c r="AY15" s="37" t="str">
        <v>TUPELO C D LEMONS ARPT</v>
      </c>
      <c r="AZ15" s="37" t="str">
        <v>LIVINGSTON MISSION FIELD</v>
      </c>
      <c r="BB15" s="37" t="str">
        <v>HICKORY REGIONAL AP</v>
      </c>
      <c r="BD15" s="37" t="str">
        <v>KEARNEY MUNI (AWOS)</v>
      </c>
      <c r="BH15" s="37" t="str">
        <v>SANTA FE COUNTY MUNICIPAL AP</v>
      </c>
      <c r="BM15" s="37" t="str">
        <v>NEW YORK CENTRAL PRK OBS BELV</v>
      </c>
      <c r="BN15" s="37" t="str">
        <v>ZANESVILLE MUNICIPAL AP</v>
      </c>
      <c r="BO15" s="37" t="str">
        <v>STILLWATER RGNL</v>
      </c>
      <c r="BP15" s="37" t="str">
        <v>THUNDER BAY AP</v>
      </c>
      <c r="BQ15" s="37" t="str">
        <v>PENDLETON E OR REGIONAL AP</v>
      </c>
      <c r="BR15" s="37" t="str">
        <v>PHILADELPHIA INTERNATIONAL AP</v>
      </c>
      <c r="BT15" s="37" t="str">
        <v>POINT-AU-PERE</v>
      </c>
      <c r="CA15" s="37" t="str">
        <v>COTULLA FAA AP</v>
      </c>
      <c r="CC15" s="37" t="str">
        <v>MANASSAS MUNI(AWOS)</v>
      </c>
      <c r="CE15" s="37" t="str">
        <v>PASCO</v>
      </c>
      <c r="CF15" s="37" t="str">
        <v>MOSINEE/CENTRAL WI</v>
      </c>
      <c r="CJ15">
        <v>13</v>
      </c>
      <c r="CL15" t="s">
        <v>48</v>
      </c>
      <c r="CM15" t="s">
        <v>111</v>
      </c>
    </row>
    <row r="16" spans="1:91" ht="15" thickBot="1" x14ac:dyDescent="0.35">
      <c r="A16" t="s">
        <v>101</v>
      </c>
      <c r="B16" t="s">
        <v>34</v>
      </c>
      <c r="C16" t="s">
        <v>115</v>
      </c>
      <c r="D16" s="39">
        <v>67.2</v>
      </c>
      <c r="E16" s="40">
        <v>69.8</v>
      </c>
      <c r="F16" s="40">
        <v>74.3</v>
      </c>
      <c r="G16" s="40">
        <v>81.7</v>
      </c>
      <c r="H16" s="40">
        <v>89.1</v>
      </c>
      <c r="I16" s="40">
        <v>93</v>
      </c>
      <c r="J16" s="40">
        <v>96.4</v>
      </c>
      <c r="K16" s="40">
        <v>97.1</v>
      </c>
      <c r="L16" s="40">
        <v>92.6</v>
      </c>
      <c r="M16" s="40">
        <v>86.4</v>
      </c>
      <c r="N16" s="40">
        <v>78.2</v>
      </c>
      <c r="O16" s="40">
        <v>71</v>
      </c>
      <c r="P16">
        <v>61</v>
      </c>
      <c r="R16" s="36" t="str">
        <f t="shared" si="0"/>
        <v>-</v>
      </c>
      <c r="S16" s="36" t="str">
        <f>IFERROR(HLOOKUP(SANCO2!$D$8,'phius_monthly climate data'!$V$3:$CI$82,'phius_monthly climate data'!$CJ16,FALSE),"")</f>
        <v/>
      </c>
      <c r="T16" s="37" t="s">
        <v>5</v>
      </c>
      <c r="U16" s="37" t="s">
        <v>44</v>
      </c>
      <c r="X16" s="37" t="str">
        <v>BIG DELTA ALLEN AAF</v>
      </c>
      <c r="Z16" s="37" t="str">
        <v>SILOAM SPRING(AWOS)</v>
      </c>
      <c r="AA16" s="37" t="str">
        <v>SCOTTSDALE MUNI</v>
      </c>
      <c r="AB16" s="37" t="str">
        <v>MALAHAT</v>
      </c>
      <c r="AD16" s="37" t="str">
        <v>CHULA VISTA BROWN FIELD NAAS</v>
      </c>
      <c r="AE16" s="37" t="str">
        <v>DENVER/CENTENNIAL [GOLDEN - NREL]</v>
      </c>
      <c r="AH16" s="37" t="str">
        <v>MACDILL AFB</v>
      </c>
      <c r="AI16" s="37" t="str">
        <v>MACON MIDDLE GA REGIONAL AP</v>
      </c>
      <c r="AK16" s="37" t="str">
        <v>DECORAH</v>
      </c>
      <c r="AM16" s="37" t="str">
        <v>QUINCY MUNI BALDWIN FLD</v>
      </c>
      <c r="AO16" s="37" t="str">
        <v>MANHATTAN RGNL</v>
      </c>
      <c r="AQ16" s="37" t="str">
        <v>PATTERSON MEMORIAL</v>
      </c>
      <c r="AR16" s="37" t="str">
        <v>PROVINCETOWN (AWOS)</v>
      </c>
      <c r="AU16" s="37" t="str">
        <v>WATERVILLE (AWOS)</v>
      </c>
      <c r="AV16" s="37" t="str">
        <v>HANCOCK HOUGHTON CO AP</v>
      </c>
      <c r="AW16" s="37" t="str">
        <v>DETROIT LAKES(AWOS)</v>
      </c>
      <c r="AX16" s="37" t="str">
        <v>ST LOUIS LAMBERT INT ARPT</v>
      </c>
      <c r="AZ16" s="37" t="str">
        <v>MILES CITY MUNICIPAL ARPT</v>
      </c>
      <c r="BB16" s="37" t="str">
        <v>JACKSONVILLE (AWOS)</v>
      </c>
      <c r="BD16" s="37" t="str">
        <v>LINCOLN MUNICIPAL ARPT</v>
      </c>
      <c r="BH16" s="37" t="str">
        <v>SIERRA BLANCA RGNL</v>
      </c>
      <c r="BM16" s="37" t="str">
        <v>NEW YORK J F KENNEDY INT AR</v>
      </c>
      <c r="BO16" s="37" t="str">
        <v>TULSA INTERNATIONAL AIRPORT</v>
      </c>
      <c r="BP16" s="37" t="str">
        <v>TIMMINS AP</v>
      </c>
      <c r="BQ16" s="37" t="str">
        <v>PORTLAND INTERNATIONAL AP</v>
      </c>
      <c r="BR16" s="37" t="str">
        <v>PHILADELPHIA NE PHILADELPHIA</v>
      </c>
      <c r="BT16" s="37" t="str">
        <v>QUEBEC AP</v>
      </c>
      <c r="CA16" s="37" t="str">
        <v>COX FLD</v>
      </c>
      <c r="CC16" s="37" t="str">
        <v>MARION / WYTHEVILLE</v>
      </c>
      <c r="CE16" s="37" t="str">
        <v>PULLMAN/MOSCOW RGNL</v>
      </c>
      <c r="CF16" s="37" t="str">
        <v>PHILLIPS/PRICE CO.</v>
      </c>
      <c r="CJ16">
        <v>14</v>
      </c>
      <c r="CL16" t="s">
        <v>49</v>
      </c>
      <c r="CM16" t="s">
        <v>111</v>
      </c>
    </row>
    <row r="17" spans="1:91" ht="15" thickBot="1" x14ac:dyDescent="0.35">
      <c r="A17" t="s">
        <v>5</v>
      </c>
      <c r="B17" t="s">
        <v>35</v>
      </c>
      <c r="C17" t="s">
        <v>116</v>
      </c>
      <c r="D17" s="39">
        <v>32.299999999999997</v>
      </c>
      <c r="E17" s="40">
        <v>33.299999999999997</v>
      </c>
      <c r="F17" s="40">
        <v>33.9</v>
      </c>
      <c r="G17" s="40">
        <v>36.4</v>
      </c>
      <c r="H17" s="40">
        <v>40.299999999999997</v>
      </c>
      <c r="I17" s="40">
        <v>45.2</v>
      </c>
      <c r="J17" s="40">
        <v>49.1</v>
      </c>
      <c r="K17" s="40">
        <v>51.3</v>
      </c>
      <c r="L17" s="40">
        <v>47.9</v>
      </c>
      <c r="M17" s="40">
        <v>42.3</v>
      </c>
      <c r="N17" s="40">
        <v>37.6</v>
      </c>
      <c r="O17" s="40">
        <v>33.5</v>
      </c>
      <c r="P17">
        <v>26</v>
      </c>
      <c r="R17" s="36" t="str">
        <f t="shared" si="0"/>
        <v>-</v>
      </c>
      <c r="S17" s="36" t="str">
        <f>IFERROR(HLOOKUP(SANCO2!$D$8,'phius_monthly climate data'!$V$3:$CI$82,'phius_monthly climate data'!$CJ17,FALSE),"")</f>
        <v/>
      </c>
      <c r="T17" s="37" t="s">
        <v>5</v>
      </c>
      <c r="U17" s="37" t="s">
        <v>45</v>
      </c>
      <c r="X17" s="37" t="str">
        <v>BIG RIVER LAKE</v>
      </c>
      <c r="Z17" s="37" t="str">
        <v>SPRINGDALE MUNI</v>
      </c>
      <c r="AA17" s="37" t="str">
        <v>TUCSON INTERNATIONAL AP</v>
      </c>
      <c r="AB17" s="37" t="str">
        <v>NORTH VANCOUVER</v>
      </c>
      <c r="AD17" s="37" t="str">
        <v>CONCORD CONCORD-BUCHANAN FIEL</v>
      </c>
      <c r="AE17" s="37" t="str">
        <v>DURANGO/LA PLATA CO</v>
      </c>
      <c r="AH17" s="37" t="str">
        <v>MARATHON AIRPORT</v>
      </c>
      <c r="AI17" s="37" t="str">
        <v>MARIETTA DOBBINS AFB</v>
      </c>
      <c r="AK17" s="37" t="str">
        <v>DENISON</v>
      </c>
      <c r="AM17" s="37" t="str">
        <v>ROCKFORD GREATER ROCKFORD AP</v>
      </c>
      <c r="AO17" s="37" t="str">
        <v>MCCONNELL AFB</v>
      </c>
      <c r="AQ17" s="37" t="str">
        <v>SHREVEPORT DOWNTOWN</v>
      </c>
      <c r="AR17" s="37" t="str">
        <v>WESTFIELD BARNES MUNI AP</v>
      </c>
      <c r="AU17" s="37" t="str">
        <v>WISCASSET</v>
      </c>
      <c r="AV17" s="37" t="str">
        <v>HOUGHTON LAKE ROSCOMMON CO AR</v>
      </c>
      <c r="AW17" s="37" t="str">
        <v>DULUTH INTERNATIONAL ARPT</v>
      </c>
      <c r="AX17" s="37" t="str">
        <v>ST LOUIS SPIRIT OF ST LOUIS A</v>
      </c>
      <c r="AZ17" s="37" t="str">
        <v>MISSOULA INTERNATIONAL AP</v>
      </c>
      <c r="BB17" s="37" t="str">
        <v>NEW BERN CRAVEN CO REGL AP</v>
      </c>
      <c r="BD17" s="37" t="str">
        <v>MCCOOK MUNICIPAL</v>
      </c>
      <c r="BH17" s="37" t="str">
        <v>TAOS MUNI APT(AWOS)</v>
      </c>
      <c r="BM17" s="37" t="str">
        <v>NEW YORK LAGUARDIA ARPT</v>
      </c>
      <c r="BO17" s="37" t="str">
        <v>VANCE AFB</v>
      </c>
      <c r="BP17" s="37" t="str">
        <v>TORONTO AP</v>
      </c>
      <c r="BQ17" s="37" t="str">
        <v>PORTLAND/HILLSBORO</v>
      </c>
      <c r="BR17" s="37" t="str">
        <v>PITTSBURGH ALLEGHENY CO AP</v>
      </c>
      <c r="BT17" s="37" t="str">
        <v>SHERBROOKE AP</v>
      </c>
      <c r="CA17" s="37" t="str">
        <v>DALHART MUNICIPAL AP</v>
      </c>
      <c r="CC17" s="37" t="str">
        <v>MARTINSVILLE</v>
      </c>
      <c r="CE17" s="37" t="str">
        <v>QUILLAYUTE STATE AIRPORT</v>
      </c>
      <c r="CF17" s="37" t="str">
        <v>RHINELANDER ONEIDA</v>
      </c>
      <c r="CJ17">
        <v>15</v>
      </c>
      <c r="CL17" t="s">
        <v>50</v>
      </c>
      <c r="CM17" t="s">
        <v>111</v>
      </c>
    </row>
    <row r="18" spans="1:91" ht="15" thickBot="1" x14ac:dyDescent="0.35">
      <c r="A18" t="s">
        <v>5</v>
      </c>
      <c r="B18" t="s">
        <v>35</v>
      </c>
      <c r="C18" t="s">
        <v>117</v>
      </c>
      <c r="D18" s="39">
        <v>-3</v>
      </c>
      <c r="E18" s="40">
        <v>3.1</v>
      </c>
      <c r="F18" s="40">
        <v>5.4</v>
      </c>
      <c r="G18" s="40">
        <v>20.9</v>
      </c>
      <c r="H18" s="40">
        <v>39.200000000000003</v>
      </c>
      <c r="I18" s="40">
        <v>56.3</v>
      </c>
      <c r="J18" s="40">
        <v>58.2</v>
      </c>
      <c r="K18" s="40">
        <v>52.2</v>
      </c>
      <c r="L18" s="40">
        <v>41.1</v>
      </c>
      <c r="M18" s="40">
        <v>21.9</v>
      </c>
      <c r="N18" s="40">
        <v>7</v>
      </c>
      <c r="O18" s="40">
        <v>1.1000000000000001</v>
      </c>
      <c r="P18">
        <v>-48</v>
      </c>
      <c r="R18" s="36" t="str">
        <f t="shared" si="0"/>
        <v>-</v>
      </c>
      <c r="S18" s="36" t="str">
        <f>IFERROR(HLOOKUP(SANCO2!$D$8,'phius_monthly climate data'!$V$3:$CI$82,'phius_monthly climate data'!$CJ18,FALSE),"")</f>
        <v/>
      </c>
      <c r="T18" s="37" t="s">
        <v>5</v>
      </c>
      <c r="U18" s="37" t="s">
        <v>46</v>
      </c>
      <c r="X18" s="37" t="str">
        <v>BIRCHWOOD</v>
      </c>
      <c r="Z18" s="37" t="str">
        <v>STUTTGART (AWOS)</v>
      </c>
      <c r="AA18" s="37" t="str">
        <v>WINSLOW MUNICIPAL AP</v>
      </c>
      <c r="AB18" s="37" t="str">
        <v>PENTICTON AP</v>
      </c>
      <c r="AD18" s="37" t="str">
        <v>CRESCENT CITY FAA AI</v>
      </c>
      <c r="AE18" s="37" t="str">
        <v>EAGLE COUNTY AP</v>
      </c>
      <c r="AH18" s="37" t="str">
        <v>MAYPORT NS</v>
      </c>
      <c r="AI18" s="37" t="str">
        <v>MOODY AFB/VALDOSTA</v>
      </c>
      <c r="AK18" s="37" t="str">
        <v>DES MOINES INTL AP</v>
      </c>
      <c r="AM18" s="37" t="str">
        <v>SOUTHERN ILLINOIS</v>
      </c>
      <c r="AO18" s="37" t="str">
        <v>NEWTON (AWOS)</v>
      </c>
      <c r="AQ18" s="37" t="str">
        <v>SHREVEPORT REGIONAL ARPT</v>
      </c>
      <c r="AR18" s="37" t="str">
        <v>WORCESTER REGIONAL ARPT</v>
      </c>
      <c r="AV18" s="37" t="str">
        <v>HOWELL</v>
      </c>
      <c r="AW18" s="37" t="str">
        <v>ELY MUNI</v>
      </c>
      <c r="AX18" s="37" t="str">
        <v>VICHY ROLLA NATL ARPT</v>
      </c>
      <c r="AZ18" s="37" t="str">
        <v>SIDNEY-RICHLAND</v>
      </c>
      <c r="BB18" s="37" t="str">
        <v>NEW RIVER MCAF</v>
      </c>
      <c r="BD18" s="37" t="str">
        <v>NORFOLK KARL STEFAN MEM ARPT</v>
      </c>
      <c r="BH18" s="37" t="str">
        <v>TRUTH OR CONSEQUENCES MUNI AP</v>
      </c>
      <c r="BM18" s="37" t="str">
        <v>NIAGARA FALLS AF</v>
      </c>
      <c r="BP18" s="37" t="str">
        <v>TORONTO ISLAND AP</v>
      </c>
      <c r="BQ18" s="37" t="str">
        <v>PORTLAND/TROUTDALE</v>
      </c>
      <c r="BR18" s="37" t="str">
        <v>PITTSBURGH INTERNATIONAL AP</v>
      </c>
      <c r="BT18" s="37" t="str">
        <v>ST ANICET</v>
      </c>
      <c r="CA18" s="37" t="str">
        <v>DALLAS-FORT WORTH INTL AP</v>
      </c>
      <c r="CC18" s="37" t="str">
        <v>MELFA/ACCOMACK ARPT</v>
      </c>
      <c r="CE18" s="37" t="str">
        <v>RENTON MUNI</v>
      </c>
      <c r="CF18" s="37" t="str">
        <v>RICE LAKE MUNICIPAL</v>
      </c>
      <c r="CJ18">
        <v>16</v>
      </c>
      <c r="CL18" t="s">
        <v>51</v>
      </c>
      <c r="CM18" t="s">
        <v>111</v>
      </c>
    </row>
    <row r="19" spans="1:91" ht="15" thickBot="1" x14ac:dyDescent="0.35">
      <c r="A19" t="s">
        <v>5</v>
      </c>
      <c r="B19" t="s">
        <v>35</v>
      </c>
      <c r="C19" t="s">
        <v>118</v>
      </c>
      <c r="D19" s="39">
        <v>-8.4</v>
      </c>
      <c r="E19" s="40">
        <v>-6.2</v>
      </c>
      <c r="F19" s="40">
        <v>-4.0999999999999996</v>
      </c>
      <c r="G19" s="40">
        <v>10.5</v>
      </c>
      <c r="H19" s="40">
        <v>31.6</v>
      </c>
      <c r="I19" s="40">
        <v>50</v>
      </c>
      <c r="J19" s="40">
        <v>52.7</v>
      </c>
      <c r="K19" s="40">
        <v>45.6</v>
      </c>
      <c r="L19" s="40">
        <v>34.200000000000003</v>
      </c>
      <c r="M19" s="40">
        <v>12.7</v>
      </c>
      <c r="N19" s="40">
        <v>-0.7</v>
      </c>
      <c r="O19" s="40">
        <v>-7</v>
      </c>
      <c r="P19">
        <v>-28</v>
      </c>
      <c r="R19" s="36" t="str">
        <f t="shared" si="0"/>
        <v>-</v>
      </c>
      <c r="S19" s="36" t="str">
        <f>IFERROR(HLOOKUP(SANCO2!$D$8,'phius_monthly climate data'!$V$3:$CI$82,'phius_monthly climate data'!$CJ19,FALSE),"")</f>
        <v/>
      </c>
      <c r="T19" s="37" t="s">
        <v>5</v>
      </c>
      <c r="U19" s="37" t="s">
        <v>47</v>
      </c>
      <c r="X19" s="37" t="str">
        <v>COLD BAY ARPT</v>
      </c>
      <c r="Z19" s="37" t="str">
        <v>TEXARKANA WEBB FIELD</v>
      </c>
      <c r="AA19" s="37" t="str">
        <v>YUMA INTL ARPT</v>
      </c>
      <c r="AB19" s="37" t="str">
        <v>PITT MEADOWS</v>
      </c>
      <c r="AD19" s="37" t="str">
        <v>DAGGETT BARSTOW-DAGGETT AP</v>
      </c>
      <c r="AE19" s="37" t="str">
        <v>FORT COLLINS (AWOS)</v>
      </c>
      <c r="AH19" s="37" t="str">
        <v>MELBOURNE REGIONAL AP</v>
      </c>
      <c r="AI19" s="37" t="str">
        <v>ROME R B RUSSELL AP</v>
      </c>
      <c r="AK19" s="37" t="str">
        <v>DUBUQUE REGIONAL AP</v>
      </c>
      <c r="AM19" s="37" t="str">
        <v>SPRINGFIELD CAPITAL AP</v>
      </c>
      <c r="AO19" s="37" t="str">
        <v>OLATHE/JOHNSON CO.</v>
      </c>
      <c r="AV19" s="37" t="str">
        <v>IRON MOUNTAIN/FORD</v>
      </c>
      <c r="AW19" s="37" t="str">
        <v>EVELETH MUNI (AWOS)</v>
      </c>
      <c r="AX19" s="37" t="str">
        <v>WHITEMAN AFB</v>
      </c>
      <c r="AZ19" s="37" t="str">
        <v>WOLF POINT INTL [FORT PECK - SURFRAD]</v>
      </c>
      <c r="BB19" s="37" t="str">
        <v>PITT GREENVILLE ARP</v>
      </c>
      <c r="BD19" s="37" t="str">
        <v>NORTH PLATTE REGIONAL AP</v>
      </c>
      <c r="BM19" s="37" t="str">
        <v>POUGHKEEPSIE DUTCHESS CO AP</v>
      </c>
      <c r="BP19" s="37" t="str">
        <v>TORONTO</v>
      </c>
      <c r="BQ19" s="37" t="str">
        <v>REDMOND ROBERTS FIELD</v>
      </c>
      <c r="BR19" s="37" t="str">
        <v>READING SPAATZ FIELD</v>
      </c>
      <c r="BT19" s="37" t="str">
        <v>STE ANNE DE BELLEVUE</v>
      </c>
      <c r="CA19" s="37" t="str">
        <v>DALLAS/ADDISON ARPT</v>
      </c>
      <c r="CC19" s="37" t="str">
        <v>NEWPORT NEWS</v>
      </c>
      <c r="CE19" s="37" t="str">
        <v>SEATTLE BOEING FIELD [ISIS]</v>
      </c>
      <c r="CF19" s="37" t="str">
        <v>STURGEON BAY</v>
      </c>
      <c r="CJ19">
        <v>17</v>
      </c>
      <c r="CL19" t="s">
        <v>52</v>
      </c>
      <c r="CM19" t="s">
        <v>111</v>
      </c>
    </row>
    <row r="20" spans="1:91" ht="15" thickBot="1" x14ac:dyDescent="0.35">
      <c r="A20" t="s">
        <v>5</v>
      </c>
      <c r="B20" t="s">
        <v>35</v>
      </c>
      <c r="C20" t="s">
        <v>119</v>
      </c>
      <c r="D20" s="39">
        <v>17</v>
      </c>
      <c r="E20" s="40">
        <v>20.8</v>
      </c>
      <c r="F20" s="40">
        <v>25.7</v>
      </c>
      <c r="G20" s="40">
        <v>37.299999999999997</v>
      </c>
      <c r="H20" s="40">
        <v>48</v>
      </c>
      <c r="I20" s="40">
        <v>55.6</v>
      </c>
      <c r="J20" s="40">
        <v>59</v>
      </c>
      <c r="K20" s="40">
        <v>57.1</v>
      </c>
      <c r="L20" s="40">
        <v>49</v>
      </c>
      <c r="M20" s="40">
        <v>35.6</v>
      </c>
      <c r="N20" s="40">
        <v>22.8</v>
      </c>
      <c r="O20" s="40">
        <v>18.7</v>
      </c>
      <c r="P20">
        <v>-3</v>
      </c>
      <c r="R20" s="36" t="str">
        <f t="shared" si="0"/>
        <v>-</v>
      </c>
      <c r="S20" s="36" t="str">
        <f>IFERROR(HLOOKUP(SANCO2!$D$8,'phius_monthly climate data'!$V$3:$CI$82,'phius_monthly climate data'!$CJ20,FALSE),"")</f>
        <v/>
      </c>
      <c r="T20" s="37" t="s">
        <v>5</v>
      </c>
      <c r="U20" s="37" t="s">
        <v>48</v>
      </c>
      <c r="X20" s="37" t="str">
        <v>CORDOVA</v>
      </c>
      <c r="Z20" s="37" t="str">
        <v>WALNUT RIDGE (AWOS)</v>
      </c>
      <c r="AA20" s="37" t="str">
        <v>YUMA MCAS</v>
      </c>
      <c r="AB20" s="37" t="str">
        <v>PRINCE GEORGE</v>
      </c>
      <c r="AD20" s="37" t="str">
        <v>EDWARDS AFB</v>
      </c>
      <c r="AE20" s="37" t="str">
        <v>GRAND JUNCTION WALKER FIELD</v>
      </c>
      <c r="AH20" s="37" t="str">
        <v>MIAMI INTL AP</v>
      </c>
      <c r="AI20" s="37" t="str">
        <v>SAVANNAH INTL AP</v>
      </c>
      <c r="AK20" s="37" t="str">
        <v>ESTHERVILLE MUNI</v>
      </c>
      <c r="AM20" s="37" t="str">
        <v>STERLING ROCKFALLS</v>
      </c>
      <c r="AO20" s="37" t="str">
        <v>RUSSELL MUNICIPAL AP</v>
      </c>
      <c r="AV20" s="37" t="str">
        <v>IRONWOOD (AWOS)</v>
      </c>
      <c r="AW20" s="37" t="str">
        <v>FAIRMONT MUNI(AWOS)</v>
      </c>
      <c r="BB20" s="37" t="str">
        <v>RALEIGH DURHAM INTERNATIONAL</v>
      </c>
      <c r="BD20" s="37" t="str">
        <v>OMAHA EPPLEY AIRFIELD</v>
      </c>
      <c r="BM20" s="37" t="str">
        <v>REPUBLIC</v>
      </c>
      <c r="BP20" s="37" t="str">
        <v>TRENTON AP</v>
      </c>
      <c r="BQ20" s="37" t="str">
        <v>ROSEBURG REGIONAL AP</v>
      </c>
      <c r="BR20" s="37" t="str">
        <v>STATE COLLEGE [PENN STATE - SURFRAD]</v>
      </c>
      <c r="BT20" s="37" t="str">
        <v>STE FOY</v>
      </c>
      <c r="CA20" s="37" t="str">
        <v>DALLAS/REDBIRD ARPT</v>
      </c>
      <c r="CC20" s="37" t="str">
        <v>NORFOLK INTERNATIONAL AP</v>
      </c>
      <c r="CE20" s="37" t="str">
        <v>SEATTLE SEATTLE-TACOMA INTL A</v>
      </c>
      <c r="CF20" s="37" t="str">
        <v>WATERTOWN</v>
      </c>
      <c r="CJ20">
        <v>18</v>
      </c>
      <c r="CL20" t="s">
        <v>53</v>
      </c>
      <c r="CM20" t="s">
        <v>111</v>
      </c>
    </row>
    <row r="21" spans="1:91" ht="15" thickBot="1" x14ac:dyDescent="0.35">
      <c r="A21" t="s">
        <v>5</v>
      </c>
      <c r="B21" t="s">
        <v>35</v>
      </c>
      <c r="C21" t="s">
        <v>120</v>
      </c>
      <c r="D21" s="39">
        <v>15.9</v>
      </c>
      <c r="E21" s="40">
        <v>20.100000000000001</v>
      </c>
      <c r="F21" s="40">
        <v>25.8</v>
      </c>
      <c r="G21" s="40">
        <v>38.6</v>
      </c>
      <c r="H21" s="40">
        <v>49.7</v>
      </c>
      <c r="I21" s="40">
        <v>57.5</v>
      </c>
      <c r="J21" s="40">
        <v>60.6</v>
      </c>
      <c r="K21" s="40">
        <v>58.2</v>
      </c>
      <c r="L21" s="40">
        <v>49.6</v>
      </c>
      <c r="M21" s="40">
        <v>35.799999999999997</v>
      </c>
      <c r="N21" s="40">
        <v>22.2</v>
      </c>
      <c r="O21" s="40">
        <v>17.7</v>
      </c>
      <c r="P21">
        <v>7</v>
      </c>
      <c r="R21" s="36" t="str">
        <f t="shared" si="0"/>
        <v>-</v>
      </c>
      <c r="S21" s="36" t="str">
        <f>IFERROR(HLOOKUP(SANCO2!$D$8,'phius_monthly climate data'!$V$3:$CI$82,'phius_monthly climate data'!$CJ21,FALSE),"")</f>
        <v/>
      </c>
      <c r="T21" s="37" t="s">
        <v>5</v>
      </c>
      <c r="U21" s="37" t="s">
        <v>49</v>
      </c>
      <c r="X21" s="37" t="str">
        <v>DEADHORSE</v>
      </c>
      <c r="AB21" s="37" t="str">
        <v>SMITHERS AP</v>
      </c>
      <c r="AD21" s="37" t="str">
        <v>FRESNO YOSEMITE INTL AP</v>
      </c>
      <c r="AE21" s="37" t="str">
        <v>GREELEY/WELD (AWOS)</v>
      </c>
      <c r="AH21" s="37" t="str">
        <v>MIAMI/KENDALL-TAMIA</v>
      </c>
      <c r="AI21" s="37" t="str">
        <v>VALDOSTA WB AIRPORT</v>
      </c>
      <c r="AK21" s="37" t="str">
        <v>FAIR FIELD</v>
      </c>
      <c r="AM21" s="37" t="str">
        <v>UNIV OF ILLINOIS WI [BONDVILLE - SURFRAD]</v>
      </c>
      <c r="AO21" s="37" t="str">
        <v>SALINA MUNICIPAL AP</v>
      </c>
      <c r="AV21" s="37" t="str">
        <v>JACKSON REYNOLDS FIELD</v>
      </c>
      <c r="AW21" s="37" t="str">
        <v>FARIBAULT MUNI AWOS</v>
      </c>
      <c r="BB21" s="37" t="str">
        <v>ROCKY MOUNT WILSON</v>
      </c>
      <c r="BD21" s="37" t="str">
        <v>OMAHA WSFO</v>
      </c>
      <c r="BM21" s="37" t="str">
        <v>ROCHESTER GREATER ROCHESTER I</v>
      </c>
      <c r="BP21" s="37" t="str">
        <v>WINDSOR</v>
      </c>
      <c r="BQ21" s="37" t="str">
        <v>SALEM MCNARY FIELD</v>
      </c>
      <c r="BR21" s="37" t="str">
        <v>WASHINGTON (AWOS)</v>
      </c>
      <c r="BT21" s="37" t="str">
        <v>TROIS RIVIERES</v>
      </c>
      <c r="CA21" s="37" t="str">
        <v>DEL RIO [UT]</v>
      </c>
      <c r="CC21" s="37" t="str">
        <v>NORFOLK NAS</v>
      </c>
      <c r="CE21" s="37" t="str">
        <v>SNOHOMISH CO</v>
      </c>
      <c r="CF21" s="37" t="str">
        <v>WAUSAU MUNICIPAL ARPT</v>
      </c>
      <c r="CJ21">
        <v>19</v>
      </c>
      <c r="CL21" t="s">
        <v>54</v>
      </c>
      <c r="CM21" t="s">
        <v>111</v>
      </c>
    </row>
    <row r="22" spans="1:91" ht="15" thickBot="1" x14ac:dyDescent="0.35">
      <c r="A22" t="s">
        <v>5</v>
      </c>
      <c r="B22" t="s">
        <v>35</v>
      </c>
      <c r="C22" t="s">
        <v>121</v>
      </c>
      <c r="D22" s="39">
        <v>14.6</v>
      </c>
      <c r="E22" s="40">
        <v>18.8</v>
      </c>
      <c r="F22" s="40">
        <v>25.3</v>
      </c>
      <c r="G22" s="40">
        <v>37.6</v>
      </c>
      <c r="H22" s="40">
        <v>48.9</v>
      </c>
      <c r="I22" s="40">
        <v>56.8</v>
      </c>
      <c r="J22" s="40">
        <v>59.9</v>
      </c>
      <c r="K22" s="40">
        <v>57.6</v>
      </c>
      <c r="L22" s="40">
        <v>48.8</v>
      </c>
      <c r="M22" s="40">
        <v>34.5</v>
      </c>
      <c r="N22" s="40">
        <v>21.1</v>
      </c>
      <c r="O22" s="40">
        <v>15.9</v>
      </c>
      <c r="P22">
        <v>4</v>
      </c>
      <c r="R22" s="36" t="str">
        <f t="shared" si="0"/>
        <v>-</v>
      </c>
      <c r="S22" s="36" t="str">
        <f>IFERROR(HLOOKUP(SANCO2!$D$8,'phius_monthly climate data'!$V$3:$CI$82,'phius_monthly climate data'!$CJ22,FALSE),"")</f>
        <v/>
      </c>
      <c r="T22" s="37" t="s">
        <v>5</v>
      </c>
      <c r="U22" s="37" t="s">
        <v>50</v>
      </c>
      <c r="X22" s="37" t="str">
        <v>DILLINGHAM (AMOS)</v>
      </c>
      <c r="AB22" s="37" t="str">
        <v>SUMMERLAND</v>
      </c>
      <c r="AD22" s="37" t="str">
        <v>FULLERTON MUNICIPAL</v>
      </c>
      <c r="AE22" s="37" t="str">
        <v>GUNNISON CO. (AWOS)</v>
      </c>
      <c r="AH22" s="37" t="str">
        <v>MIAMI/OPA LOCKA</v>
      </c>
      <c r="AI22" s="37" t="str">
        <v>WARNER ROBINS AFB</v>
      </c>
      <c r="AK22" s="37" t="str">
        <v>FORT DODGE (AWOS)</v>
      </c>
      <c r="AM22" s="37" t="str">
        <v>W. CHICAGO/DU PAGE</v>
      </c>
      <c r="AO22" s="37" t="str">
        <v>TOPEKA FORBES FIELD</v>
      </c>
      <c r="AV22" s="37" t="str">
        <v>KALAMAZOO BATTLE CR</v>
      </c>
      <c r="AW22" s="37" t="str">
        <v>FLYING CLOUD</v>
      </c>
      <c r="BB22" s="37" t="str">
        <v>SOUTHERN PINES AWOS</v>
      </c>
      <c r="BD22" s="37" t="str">
        <v>SCOTTSBLUFF W B HEILIG FIELD</v>
      </c>
      <c r="BM22" s="37" t="str">
        <v>STEWART FIELD</v>
      </c>
      <c r="BQ22" s="37" t="str">
        <v>SEXTON SUMMIT</v>
      </c>
      <c r="BR22" s="37" t="str">
        <v>WILKES-BARRE SCRANTON INTL AP</v>
      </c>
      <c r="BT22" s="37" t="str">
        <v>VARENNES</v>
      </c>
      <c r="CA22" s="37" t="str">
        <v>DEL RIO LAUGHLIN AFB</v>
      </c>
      <c r="CC22" s="37" t="str">
        <v>OCEANA NAS</v>
      </c>
      <c r="CE22" s="37" t="str">
        <v>SPOKANE INTERNATIONAL AP [CHENEY - UO]</v>
      </c>
      <c r="CF22" s="37" t="str">
        <v>WITTMAN RGNL</v>
      </c>
      <c r="CJ22">
        <v>20</v>
      </c>
      <c r="CL22" t="s">
        <v>55</v>
      </c>
      <c r="CM22" t="s">
        <v>111</v>
      </c>
    </row>
    <row r="23" spans="1:91" ht="15" thickBot="1" x14ac:dyDescent="0.35">
      <c r="A23" t="s">
        <v>5</v>
      </c>
      <c r="B23" t="s">
        <v>35</v>
      </c>
      <c r="C23" t="s">
        <v>122</v>
      </c>
      <c r="D23" s="39">
        <v>5</v>
      </c>
      <c r="E23" s="40">
        <v>13.5</v>
      </c>
      <c r="F23" s="40">
        <v>13.7</v>
      </c>
      <c r="G23" s="40">
        <v>30.4</v>
      </c>
      <c r="H23" s="40">
        <v>44.7</v>
      </c>
      <c r="I23" s="40">
        <v>53.9</v>
      </c>
      <c r="J23" s="40">
        <v>56.6</v>
      </c>
      <c r="K23" s="40">
        <v>53.3</v>
      </c>
      <c r="L23" s="40">
        <v>45.2</v>
      </c>
      <c r="M23" s="40">
        <v>30.5</v>
      </c>
      <c r="N23" s="40">
        <v>15.3</v>
      </c>
      <c r="O23" s="40">
        <v>7.8</v>
      </c>
      <c r="P23">
        <v>-17</v>
      </c>
      <c r="R23" s="36" t="str">
        <f t="shared" si="0"/>
        <v>-</v>
      </c>
      <c r="S23" s="36" t="str">
        <f>IFERROR(HLOOKUP(SANCO2!$D$8,'phius_monthly climate data'!$V$3:$CI$82,'phius_monthly climate data'!$CJ23,FALSE),"")</f>
        <v/>
      </c>
      <c r="T23" s="37" t="s">
        <v>5</v>
      </c>
      <c r="U23" s="37" t="s">
        <v>51</v>
      </c>
      <c r="X23" s="37" t="str">
        <v>DUTCH HARBOR</v>
      </c>
      <c r="AB23" s="37" t="str">
        <v>VANCOUVER</v>
      </c>
      <c r="AD23" s="37" t="str">
        <v>HAYWARD AIR TERM</v>
      </c>
      <c r="AE23" s="37" t="str">
        <v>HAYDEN/YAMPA (AWOS)</v>
      </c>
      <c r="AH23" s="37" t="str">
        <v>NAPLES MUNICIPAL</v>
      </c>
      <c r="AK23" s="37" t="str">
        <v>FORT MADISON</v>
      </c>
      <c r="AO23" s="37" t="str">
        <v>TOPEKA MUNICIPAL AP</v>
      </c>
      <c r="AV23" s="37" t="str">
        <v>LANSING CAPITAL CITY ARPT</v>
      </c>
      <c r="AW23" s="37" t="str">
        <v>FOSSTON(AWOS)</v>
      </c>
      <c r="BB23" s="37" t="str">
        <v>WILMINGTON INTERNATIONAL ARPT</v>
      </c>
      <c r="BD23" s="37" t="str">
        <v>SIDNEY MUNICIPAL AP</v>
      </c>
      <c r="BM23" s="37" t="str">
        <v>SYRACUSE HANCOCK INT ARPT</v>
      </c>
      <c r="BR23" s="37" t="str">
        <v>WILLIAMSPORT REGIONAL AP</v>
      </c>
      <c r="CA23" s="37" t="str">
        <v>DRAUGHON MILLER CEN</v>
      </c>
      <c r="CC23" s="37" t="str">
        <v>QUANTICO MCAS</v>
      </c>
      <c r="CE23" s="37" t="str">
        <v>STAMPEDE PASS</v>
      </c>
      <c r="CJ23">
        <v>21</v>
      </c>
      <c r="CL23" t="s">
        <v>57</v>
      </c>
      <c r="CM23" t="s">
        <v>111</v>
      </c>
    </row>
    <row r="24" spans="1:91" ht="15" thickBot="1" x14ac:dyDescent="0.35">
      <c r="A24" t="s">
        <v>5</v>
      </c>
      <c r="B24" t="s">
        <v>35</v>
      </c>
      <c r="C24" t="s">
        <v>123</v>
      </c>
      <c r="D24" s="39">
        <v>36.9</v>
      </c>
      <c r="E24" s="40">
        <v>37.4</v>
      </c>
      <c r="F24" s="40">
        <v>38.6</v>
      </c>
      <c r="G24" s="40">
        <v>43.7</v>
      </c>
      <c r="H24" s="40">
        <v>49.8</v>
      </c>
      <c r="I24" s="40">
        <v>55.2</v>
      </c>
      <c r="J24" s="40">
        <v>58.1</v>
      </c>
      <c r="K24" s="40">
        <v>58.8</v>
      </c>
      <c r="L24" s="40">
        <v>53.8</v>
      </c>
      <c r="M24" s="40">
        <v>46.9</v>
      </c>
      <c r="N24" s="40">
        <v>40.299999999999997</v>
      </c>
      <c r="O24" s="40">
        <v>37.200000000000003</v>
      </c>
      <c r="P24">
        <v>25</v>
      </c>
      <c r="R24" s="36" t="str">
        <f t="shared" si="0"/>
        <v>-</v>
      </c>
      <c r="S24" s="36" t="str">
        <f>IFERROR(HLOOKUP(SANCO2!$D$8,'phius_monthly climate data'!$V$3:$CI$82,'phius_monthly climate data'!$CJ24,FALSE),"")</f>
        <v/>
      </c>
      <c r="T24" s="37" t="s">
        <v>108</v>
      </c>
      <c r="U24" s="37" t="s">
        <v>51</v>
      </c>
      <c r="X24" s="37" t="str">
        <v>EMMONAK</v>
      </c>
      <c r="AB24" s="37" t="str">
        <v>VERNON</v>
      </c>
      <c r="AD24" s="37" t="str">
        <v>IMPERIAL</v>
      </c>
      <c r="AE24" s="37" t="str">
        <v>LA JUNTA MUNICIPAL AP</v>
      </c>
      <c r="AH24" s="37" t="str">
        <v>NASA SHUTTLE FCLTY</v>
      </c>
      <c r="AK24" s="37" t="str">
        <v>KEOKUK MUNI</v>
      </c>
      <c r="AO24" s="37" t="str">
        <v>WICHITA MID-CONTINENT AP</v>
      </c>
      <c r="AV24" s="37" t="str">
        <v>MANISTEE (AWOS)</v>
      </c>
      <c r="AW24" s="37" t="str">
        <v>GLENWOOD (ASOS)</v>
      </c>
      <c r="BB24" s="37" t="str">
        <v>WINSTON-SALEM REYNOLDS AP</v>
      </c>
      <c r="BD24" s="37" t="str">
        <v>TEKAMAH (ASOS)</v>
      </c>
      <c r="BM24" s="37" t="str">
        <v>UTICA ONEIDA COUNTY AP</v>
      </c>
      <c r="BR24" s="37" t="str">
        <v>WILLOW GROVE NAS</v>
      </c>
      <c r="CA24" s="37" t="str">
        <v>EL PASO INTERNATIONAL AP [UT]</v>
      </c>
      <c r="CC24" s="37" t="str">
        <v>RICHMOND INTERNATIONAL AP</v>
      </c>
      <c r="CE24" s="37" t="str">
        <v>TACOMA MCCHORD AFB</v>
      </c>
      <c r="CJ24">
        <v>22</v>
      </c>
      <c r="CL24" t="s">
        <v>58</v>
      </c>
      <c r="CM24" t="s">
        <v>111</v>
      </c>
    </row>
    <row r="25" spans="1:91" ht="15" thickBot="1" x14ac:dyDescent="0.35">
      <c r="A25" t="s">
        <v>5</v>
      </c>
      <c r="B25" t="s">
        <v>35</v>
      </c>
      <c r="C25" t="s">
        <v>124</v>
      </c>
      <c r="D25" s="39">
        <v>4.2</v>
      </c>
      <c r="E25" s="40">
        <v>11.1</v>
      </c>
      <c r="F25" s="40">
        <v>13</v>
      </c>
      <c r="G25" s="40">
        <v>28.8</v>
      </c>
      <c r="H25" s="40">
        <v>44.2</v>
      </c>
      <c r="I25" s="40">
        <v>54.5</v>
      </c>
      <c r="J25" s="40">
        <v>56.5</v>
      </c>
      <c r="K25" s="40">
        <v>52.4</v>
      </c>
      <c r="L25" s="40">
        <v>45</v>
      </c>
      <c r="M25" s="40">
        <v>29.2</v>
      </c>
      <c r="N25" s="40">
        <v>12.9</v>
      </c>
      <c r="O25" s="40">
        <v>5.4</v>
      </c>
      <c r="P25">
        <v>-9</v>
      </c>
      <c r="R25" s="36" t="str">
        <f t="shared" si="0"/>
        <v>-</v>
      </c>
      <c r="S25" s="36" t="str">
        <f>IFERROR(HLOOKUP(SANCO2!$D$8,'phius_monthly climate data'!$V$3:$CI$82,'phius_monthly climate data'!$CJ25,FALSE),"")</f>
        <v/>
      </c>
      <c r="T25" s="37" t="s">
        <v>5</v>
      </c>
      <c r="U25" s="37" t="s">
        <v>52</v>
      </c>
      <c r="X25" s="37" t="str">
        <v>FAIRBANKS INTL ARPT</v>
      </c>
      <c r="AB25" s="37" t="str">
        <v>VICTORIA AP</v>
      </c>
      <c r="AD25" s="37" t="str">
        <v>JACK NORTHROP FLD H</v>
      </c>
      <c r="AE25" s="37" t="str">
        <v>LAMAR MUNICIPAL</v>
      </c>
      <c r="AH25" s="37" t="str">
        <v>OCALA MUNI (AWOS)</v>
      </c>
      <c r="AK25" s="37" t="str">
        <v>KNOXVILLE</v>
      </c>
      <c r="AO25" s="37" t="str">
        <v>WICHITA/COL. JABARA</v>
      </c>
      <c r="AV25" s="37" t="str">
        <v>MENOMINEE (AWOS)</v>
      </c>
      <c r="AW25" s="37" t="str">
        <v>GRAND RAPIDS(AWOS)</v>
      </c>
      <c r="BD25" s="37" t="str">
        <v>VALENTINE MILLER FIELD</v>
      </c>
      <c r="BM25" s="37" t="str">
        <v>WATERTOWN AP</v>
      </c>
      <c r="CA25" s="37" t="str">
        <v>FORT HOOD</v>
      </c>
      <c r="CC25" s="37" t="str">
        <v>ROANOKE REGIONAL AP</v>
      </c>
      <c r="CE25" s="37" t="str">
        <v>TACOMA NARROWS</v>
      </c>
      <c r="CJ25">
        <v>23</v>
      </c>
      <c r="CL25" t="s">
        <v>59</v>
      </c>
      <c r="CM25" t="s">
        <v>111</v>
      </c>
    </row>
    <row r="26" spans="1:91" ht="15" thickBot="1" x14ac:dyDescent="0.35">
      <c r="A26" t="s">
        <v>5</v>
      </c>
      <c r="B26" t="s">
        <v>35</v>
      </c>
      <c r="C26" t="s">
        <v>125</v>
      </c>
      <c r="D26" s="39">
        <v>-13.2</v>
      </c>
      <c r="E26" s="40">
        <v>-13.7</v>
      </c>
      <c r="F26" s="40">
        <v>-11.9</v>
      </c>
      <c r="G26" s="40">
        <v>3.5</v>
      </c>
      <c r="H26" s="40">
        <v>22.2</v>
      </c>
      <c r="I26" s="40">
        <v>35.799999999999997</v>
      </c>
      <c r="J26" s="40">
        <v>41.1</v>
      </c>
      <c r="K26" s="40">
        <v>39.6</v>
      </c>
      <c r="L26" s="40">
        <v>33.299999999999997</v>
      </c>
      <c r="M26" s="40">
        <v>19.899999999999999</v>
      </c>
      <c r="N26" s="40">
        <v>3.7</v>
      </c>
      <c r="O26" s="40">
        <v>-7.5</v>
      </c>
      <c r="P26">
        <v>-30</v>
      </c>
      <c r="R26" s="36" t="str">
        <f t="shared" si="0"/>
        <v>-</v>
      </c>
      <c r="S26" s="36" t="str">
        <f>IFERROR(HLOOKUP(SANCO2!$D$8,'phius_monthly climate data'!$V$3:$CI$82,'phius_monthly climate data'!$CJ26,FALSE),"")</f>
        <v/>
      </c>
      <c r="T26" s="37" t="s">
        <v>5</v>
      </c>
      <c r="U26" s="37" t="s">
        <v>53</v>
      </c>
      <c r="X26" s="37" t="str">
        <v>FAIRBANKS/EIELSON A</v>
      </c>
      <c r="AB26" s="37" t="str">
        <v>VICTORIA</v>
      </c>
      <c r="AD26" s="37" t="str">
        <v>LANCASTER GEN WM FOX FIELD</v>
      </c>
      <c r="AE26" s="37" t="str">
        <v>LEADVILLE/LAKE CO.</v>
      </c>
      <c r="AH26" s="37" t="str">
        <v>ORLANDO EXECUTIVE AP</v>
      </c>
      <c r="AK26" s="37" t="str">
        <v>LE MARS</v>
      </c>
      <c r="AV26" s="37" t="str">
        <v>MOUNT CLEMENS SELFRIDGE FLD</v>
      </c>
      <c r="AW26" s="37" t="str">
        <v>HALLOCK</v>
      </c>
      <c r="BM26" s="37" t="str">
        <v>WESTHAMPTON GABRESKI AP</v>
      </c>
      <c r="CA26" s="37" t="str">
        <v>FORT WORTH ALLIANCE</v>
      </c>
      <c r="CC26" s="37" t="str">
        <v>SHANNON ARPT</v>
      </c>
      <c r="CE26" s="37" t="str">
        <v>THE DALLES MUNICIPAL ARPT</v>
      </c>
      <c r="CJ26">
        <v>24</v>
      </c>
      <c r="CL26" t="s">
        <v>60</v>
      </c>
      <c r="CM26" t="s">
        <v>111</v>
      </c>
    </row>
    <row r="27" spans="1:91" ht="15" thickBot="1" x14ac:dyDescent="0.35">
      <c r="A27" t="s">
        <v>5</v>
      </c>
      <c r="B27" t="s">
        <v>35</v>
      </c>
      <c r="C27" t="s">
        <v>126</v>
      </c>
      <c r="D27" s="39">
        <v>6.1</v>
      </c>
      <c r="E27" s="40">
        <v>11.5</v>
      </c>
      <c r="F27" s="40">
        <v>13.4</v>
      </c>
      <c r="G27" s="40">
        <v>28</v>
      </c>
      <c r="H27" s="40">
        <v>42.1</v>
      </c>
      <c r="I27" s="40">
        <v>52.6</v>
      </c>
      <c r="J27" s="40">
        <v>55.8</v>
      </c>
      <c r="K27" s="40">
        <v>53.6</v>
      </c>
      <c r="L27" s="40">
        <v>45.7</v>
      </c>
      <c r="M27" s="40">
        <v>30.9</v>
      </c>
      <c r="N27" s="40">
        <v>17.600000000000001</v>
      </c>
      <c r="O27" s="40">
        <v>9.1</v>
      </c>
      <c r="P27">
        <v>-13</v>
      </c>
      <c r="R27" s="36" t="str">
        <f t="shared" si="0"/>
        <v>-</v>
      </c>
      <c r="S27" s="36" t="str">
        <f>IFERROR(HLOOKUP(SANCO2!$D$8,'phius_monthly climate data'!$V$3:$CI$82,'phius_monthly climate data'!$CJ27,FALSE),"")</f>
        <v/>
      </c>
      <c r="T27" s="37" t="s">
        <v>5</v>
      </c>
      <c r="U27" s="37" t="s">
        <v>54</v>
      </c>
      <c r="X27" s="37" t="str">
        <v>FORT YUKON</v>
      </c>
      <c r="AB27" s="37" t="str">
        <v>VICTORIA UNIV</v>
      </c>
      <c r="AD27" s="37" t="str">
        <v>LEMOORE REEVES NAS</v>
      </c>
      <c r="AE27" s="37" t="str">
        <v>LIMON</v>
      </c>
      <c r="AH27" s="37" t="str">
        <v>ORLANDO INTL ARPT</v>
      </c>
      <c r="AK27" s="37" t="str">
        <v>MASON CITY MUNICIPAL ARPT</v>
      </c>
      <c r="AV27" s="37" t="str">
        <v>MUSKEGON COUNTY ARPT</v>
      </c>
      <c r="AW27" s="37" t="str">
        <v>HIBBING CHISHOLM-HIBBING AP</v>
      </c>
      <c r="BM27" s="37" t="str">
        <v>WHITE PLAINS WESTCHESTER CO A</v>
      </c>
      <c r="CA27" s="37" t="str">
        <v>FORT WORTH MEACHAM</v>
      </c>
      <c r="CC27" s="37" t="str">
        <v>STAUNTON/SHENANDOAH</v>
      </c>
      <c r="CE27" s="37" t="str">
        <v>WALLA WALLA CITY COUNTY AP</v>
      </c>
      <c r="CJ27">
        <v>25</v>
      </c>
      <c r="CL27" t="s">
        <v>61</v>
      </c>
      <c r="CM27" t="s">
        <v>111</v>
      </c>
    </row>
    <row r="28" spans="1:91" ht="15" thickBot="1" x14ac:dyDescent="0.35">
      <c r="A28" t="s">
        <v>5</v>
      </c>
      <c r="B28" t="s">
        <v>35</v>
      </c>
      <c r="C28" t="s">
        <v>127</v>
      </c>
      <c r="D28" s="39">
        <v>-11.2</v>
      </c>
      <c r="E28" s="40">
        <v>-4.4000000000000004</v>
      </c>
      <c r="F28" s="40">
        <v>3.1</v>
      </c>
      <c r="G28" s="40">
        <v>24.4</v>
      </c>
      <c r="H28" s="40">
        <v>45</v>
      </c>
      <c r="I28" s="40">
        <v>58.4</v>
      </c>
      <c r="J28" s="40">
        <v>59.4</v>
      </c>
      <c r="K28" s="40">
        <v>52.9</v>
      </c>
      <c r="L28" s="40">
        <v>41.6</v>
      </c>
      <c r="M28" s="40">
        <v>21</v>
      </c>
      <c r="N28" s="40">
        <v>-0.2</v>
      </c>
      <c r="O28" s="40">
        <v>-6.6</v>
      </c>
      <c r="P28">
        <v>-34</v>
      </c>
      <c r="R28" s="36" t="str">
        <f t="shared" si="0"/>
        <v>-</v>
      </c>
      <c r="S28" s="36" t="str">
        <f>IFERROR(HLOOKUP(SANCO2!$D$8,'phius_monthly climate data'!$V$3:$CI$82,'phius_monthly climate data'!$CJ28,FALSE),"")</f>
        <v/>
      </c>
      <c r="T28" s="37" t="s">
        <v>5</v>
      </c>
      <c r="U28" s="37" t="s">
        <v>55</v>
      </c>
      <c r="X28" s="37" t="str">
        <v>GAMBELL</v>
      </c>
      <c r="AB28" s="37" t="str">
        <v>W VANCOUVER</v>
      </c>
      <c r="AD28" s="37" t="str">
        <v>LIVERMORE MUNICIPAL</v>
      </c>
      <c r="AE28" s="37" t="str">
        <v>MONTROSE CO. ARPT</v>
      </c>
      <c r="AH28" s="37" t="str">
        <v>ORLANDO SANFORD AIRPORT</v>
      </c>
      <c r="AK28" s="37" t="str">
        <v>MONTICELLO MUNI</v>
      </c>
      <c r="AV28" s="37" t="str">
        <v>OAKLAND CO INTL</v>
      </c>
      <c r="AW28" s="37" t="str">
        <v>HUTCHINSON (AWOS)</v>
      </c>
      <c r="CA28" s="37" t="str">
        <v>FORT WORTH NAS</v>
      </c>
      <c r="CC28" s="37" t="str">
        <v>VIRGINIA TECH ARPT</v>
      </c>
      <c r="CE28" s="37" t="str">
        <v>WENATCHEE/PANGBORN</v>
      </c>
      <c r="CJ28">
        <v>26</v>
      </c>
      <c r="CL28" t="s">
        <v>62</v>
      </c>
      <c r="CM28" t="s">
        <v>111</v>
      </c>
    </row>
    <row r="29" spans="1:91" ht="15" thickBot="1" x14ac:dyDescent="0.35">
      <c r="A29" t="s">
        <v>5</v>
      </c>
      <c r="B29" t="s">
        <v>35</v>
      </c>
      <c r="C29" t="s">
        <v>128</v>
      </c>
      <c r="D29" s="39">
        <v>-0.4</v>
      </c>
      <c r="E29" s="40">
        <v>6.3</v>
      </c>
      <c r="F29" s="40">
        <v>14.4</v>
      </c>
      <c r="G29" s="40">
        <v>33.299999999999997</v>
      </c>
      <c r="H29" s="40">
        <v>47.8</v>
      </c>
      <c r="I29" s="40">
        <v>58.1</v>
      </c>
      <c r="J29" s="40">
        <v>60.1</v>
      </c>
      <c r="K29" s="40">
        <v>55.6</v>
      </c>
      <c r="L29" s="40">
        <v>44.5</v>
      </c>
      <c r="M29" s="40">
        <v>26.1</v>
      </c>
      <c r="N29" s="40">
        <v>7</v>
      </c>
      <c r="O29" s="40">
        <v>2</v>
      </c>
      <c r="P29">
        <v>-16</v>
      </c>
      <c r="R29" s="36" t="str">
        <f t="shared" si="0"/>
        <v>-</v>
      </c>
      <c r="S29" s="36" t="str">
        <f>IFERROR(HLOOKUP(SANCO2!$D$8,'phius_monthly climate data'!$V$3:$CI$82,'phius_monthly climate data'!$CJ29,FALSE),"")</f>
        <v/>
      </c>
      <c r="T29" s="37" t="s">
        <v>98</v>
      </c>
      <c r="U29" s="37" t="s">
        <v>56</v>
      </c>
      <c r="X29" s="37" t="str">
        <v>GULKANA INTERMEDIATE FIELD</v>
      </c>
      <c r="AB29" s="37" t="str">
        <v>WHISTLER</v>
      </c>
      <c r="AD29" s="37" t="str">
        <v>LOMPOC (AWOS)</v>
      </c>
      <c r="AE29" s="37" t="str">
        <v>PUEBLO MEMORIAL AP</v>
      </c>
      <c r="AH29" s="37" t="str">
        <v>PANAMA CITY BAY CO</v>
      </c>
      <c r="AK29" s="37" t="str">
        <v>MUSCATINE</v>
      </c>
      <c r="AV29" s="37" t="str">
        <v>OSCODA WURTSMITH AFB</v>
      </c>
      <c r="AW29" s="37" t="str">
        <v>INTERNATIONAL FALLS INTL AP</v>
      </c>
      <c r="CA29" s="37" t="str">
        <v>GALVESTON/SCHOLES</v>
      </c>
      <c r="CC29" s="37" t="str">
        <v>WASHINGTON DC DULLES INT AR [STERLING - ISIS]</v>
      </c>
      <c r="CE29" s="37" t="str">
        <v>WHIDBEY ISLAND NAS</v>
      </c>
      <c r="CJ29">
        <v>27</v>
      </c>
      <c r="CL29" t="s">
        <v>63</v>
      </c>
      <c r="CM29" t="s">
        <v>111</v>
      </c>
    </row>
    <row r="30" spans="1:91" ht="15" thickBot="1" x14ac:dyDescent="0.35">
      <c r="A30" t="s">
        <v>5</v>
      </c>
      <c r="B30" t="s">
        <v>35</v>
      </c>
      <c r="C30" t="s">
        <v>129</v>
      </c>
      <c r="D30" s="39">
        <v>22.5</v>
      </c>
      <c r="E30" s="40">
        <v>25.6</v>
      </c>
      <c r="F30" s="40">
        <v>26.5</v>
      </c>
      <c r="G30" s="40">
        <v>35.799999999999997</v>
      </c>
      <c r="H30" s="40">
        <v>45.2</v>
      </c>
      <c r="I30" s="40">
        <v>49.7</v>
      </c>
      <c r="J30" s="40">
        <v>53.9</v>
      </c>
      <c r="K30" s="40">
        <v>54.1</v>
      </c>
      <c r="L30" s="40">
        <v>49.2</v>
      </c>
      <c r="M30" s="40">
        <v>40.1</v>
      </c>
      <c r="N30" s="40">
        <v>28.7</v>
      </c>
      <c r="O30" s="40">
        <v>25.4</v>
      </c>
      <c r="P30">
        <v>-1</v>
      </c>
      <c r="R30" s="36" t="str">
        <f t="shared" si="0"/>
        <v>-</v>
      </c>
      <c r="S30" s="36" t="str">
        <f>IFERROR(HLOOKUP(SANCO2!$D$8,'phius_monthly climate data'!$V$3:$CI$82,'phius_monthly climate data'!$CJ30,FALSE),"")</f>
        <v/>
      </c>
      <c r="T30" s="37" t="s">
        <v>5</v>
      </c>
      <c r="U30" s="37" t="s">
        <v>57</v>
      </c>
      <c r="X30" s="37" t="str">
        <v>GUSTAVUS</v>
      </c>
      <c r="AB30" s="37" t="str">
        <v>WHITE ROCK</v>
      </c>
      <c r="AD30" s="37" t="str">
        <v>LONG BEACH DAUGHERTY FLD</v>
      </c>
      <c r="AE30" s="37" t="str">
        <v>RIFLE/GARFIELD RGNL</v>
      </c>
      <c r="AH30" s="37" t="str">
        <v>PENSACOLA FOREST SHERMAN NAS</v>
      </c>
      <c r="AK30" s="37" t="str">
        <v>NEWTON MUNI</v>
      </c>
      <c r="AV30" s="37" t="str">
        <v>PELLSTON EMMET COUNTY AP</v>
      </c>
      <c r="AW30" s="37" t="str">
        <v>LITCHFIELD MUNI</v>
      </c>
      <c r="CA30" s="37" t="str">
        <v>GEORGETOWN (AWOS)</v>
      </c>
      <c r="CC30" s="37" t="str">
        <v>WASHINGTON DC REAGAN AP</v>
      </c>
      <c r="CE30" s="37" t="str">
        <v>WILLIAM R FAIRCHILD</v>
      </c>
      <c r="CJ30">
        <v>28</v>
      </c>
      <c r="CL30" t="s">
        <v>65</v>
      </c>
      <c r="CM30" t="s">
        <v>111</v>
      </c>
    </row>
    <row r="31" spans="1:91" ht="15" thickBot="1" x14ac:dyDescent="0.35">
      <c r="A31" t="s">
        <v>5</v>
      </c>
      <c r="B31" t="s">
        <v>35</v>
      </c>
      <c r="C31" t="s">
        <v>130</v>
      </c>
      <c r="D31" s="39">
        <v>14.5</v>
      </c>
      <c r="E31" s="40">
        <v>19.7</v>
      </c>
      <c r="F31" s="40">
        <v>23.9</v>
      </c>
      <c r="G31" s="40">
        <v>37</v>
      </c>
      <c r="H31" s="40">
        <v>47.6</v>
      </c>
      <c r="I31" s="40">
        <v>55.5</v>
      </c>
      <c r="J31" s="40">
        <v>58.4</v>
      </c>
      <c r="K31" s="40">
        <v>55.9</v>
      </c>
      <c r="L31" s="40">
        <v>48.1</v>
      </c>
      <c r="M31" s="40">
        <v>34.6</v>
      </c>
      <c r="N31" s="40">
        <v>21.1</v>
      </c>
      <c r="O31" s="40">
        <v>15.9</v>
      </c>
      <c r="P31">
        <v>-1</v>
      </c>
      <c r="R31" s="36" t="str">
        <f t="shared" si="0"/>
        <v>-</v>
      </c>
      <c r="S31" s="36" t="str">
        <f>IFERROR(HLOOKUP(SANCO2!$D$8,'phius_monthly climate data'!$V$3:$CI$82,'phius_monthly climate data'!$CJ31,FALSE),"")</f>
        <v/>
      </c>
      <c r="T31" s="37" t="s">
        <v>5</v>
      </c>
      <c r="U31" s="37" t="s">
        <v>58</v>
      </c>
      <c r="X31" s="37" t="str">
        <v>HOMER ARPT</v>
      </c>
      <c r="AD31" s="37" t="str">
        <v>LOS ANGELES INTL ARPT</v>
      </c>
      <c r="AE31" s="37" t="str">
        <v>TRINIDAD LAS ANIMAS COUNTY AP</v>
      </c>
      <c r="AH31" s="37" t="str">
        <v>PENSACOLA REGIONAL AP</v>
      </c>
      <c r="AK31" s="37" t="str">
        <v>OELWEN</v>
      </c>
      <c r="AV31" s="37" t="str">
        <v>SAGINAW TRI CITY INTL AP</v>
      </c>
      <c r="AW31" s="37" t="str">
        <v>LITTLE FALLS (AWOS)</v>
      </c>
      <c r="CA31" s="37" t="str">
        <v>HARLINGEN RIO GRANDE VALLEY I</v>
      </c>
      <c r="CC31" s="37" t="str">
        <v>WINCHESTER RGNL</v>
      </c>
      <c r="CE31" s="37" t="str">
        <v>YAKIMA AIR TERMINAL</v>
      </c>
      <c r="CJ31">
        <v>29</v>
      </c>
      <c r="CL31" t="s">
        <v>66</v>
      </c>
      <c r="CM31" t="s">
        <v>111</v>
      </c>
    </row>
    <row r="32" spans="1:91" ht="15" thickBot="1" x14ac:dyDescent="0.35">
      <c r="A32" t="s">
        <v>5</v>
      </c>
      <c r="B32" t="s">
        <v>35</v>
      </c>
      <c r="C32" t="s">
        <v>131</v>
      </c>
      <c r="D32" s="39">
        <v>28.4</v>
      </c>
      <c r="E32" s="40">
        <v>29.3</v>
      </c>
      <c r="F32" s="40">
        <v>29.4</v>
      </c>
      <c r="G32" s="40">
        <v>34.4</v>
      </c>
      <c r="H32" s="40">
        <v>40.4</v>
      </c>
      <c r="I32" s="40">
        <v>46.4</v>
      </c>
      <c r="J32" s="40">
        <v>50.8</v>
      </c>
      <c r="K32" s="40">
        <v>52.1</v>
      </c>
      <c r="L32" s="40">
        <v>48</v>
      </c>
      <c r="M32" s="40">
        <v>40.700000000000003</v>
      </c>
      <c r="N32" s="40">
        <v>34.700000000000003</v>
      </c>
      <c r="O32" s="40">
        <v>30.9</v>
      </c>
      <c r="P32">
        <v>17</v>
      </c>
      <c r="R32" s="36" t="str">
        <f t="shared" si="0"/>
        <v>-</v>
      </c>
      <c r="S32" s="36" t="str">
        <f>IFERROR(HLOOKUP(SANCO2!$D$8,'phius_monthly climate data'!$V$3:$CI$82,'phius_monthly climate data'!$CJ32,FALSE),"")</f>
        <v/>
      </c>
      <c r="T32" s="37" t="s">
        <v>5</v>
      </c>
      <c r="U32" s="37" t="s">
        <v>59</v>
      </c>
      <c r="X32" s="37" t="str">
        <v>HOOPER BAY</v>
      </c>
      <c r="AD32" s="37" t="str">
        <v>MARCH AFB</v>
      </c>
      <c r="AH32" s="37" t="str">
        <v>SARASOTA BRADENTON</v>
      </c>
      <c r="AK32" s="37" t="str">
        <v>ORANGE CITY</v>
      </c>
      <c r="AV32" s="37" t="str">
        <v>SAULT STE MARIE SANDERSON FIE</v>
      </c>
      <c r="AW32" s="37" t="str">
        <v>MANKATO(AWOS)</v>
      </c>
      <c r="CA32" s="37" t="str">
        <v>HONDO MUNICIPAL AP</v>
      </c>
      <c r="CC32" s="37" t="str">
        <v>WISE/LONESOME PINE</v>
      </c>
      <c r="CJ32">
        <v>30</v>
      </c>
      <c r="CL32" t="s">
        <v>67</v>
      </c>
      <c r="CM32" t="s">
        <v>111</v>
      </c>
    </row>
    <row r="33" spans="1:91" ht="15" thickBot="1" x14ac:dyDescent="0.35">
      <c r="A33" t="s">
        <v>5</v>
      </c>
      <c r="B33" t="s">
        <v>35</v>
      </c>
      <c r="C33" t="s">
        <v>132</v>
      </c>
      <c r="D33" s="39">
        <v>26</v>
      </c>
      <c r="E33" s="40">
        <v>28.6</v>
      </c>
      <c r="F33" s="40">
        <v>30.9</v>
      </c>
      <c r="G33" s="40">
        <v>38.200000000000003</v>
      </c>
      <c r="H33" s="40">
        <v>45.5</v>
      </c>
      <c r="I33" s="40">
        <v>51.4</v>
      </c>
      <c r="J33" s="40">
        <v>54.5</v>
      </c>
      <c r="K33" s="40">
        <v>54</v>
      </c>
      <c r="L33" s="40">
        <v>48.3</v>
      </c>
      <c r="M33" s="40">
        <v>40.200000000000003</v>
      </c>
      <c r="N33" s="40">
        <v>31.2</v>
      </c>
      <c r="O33" s="40">
        <v>28.6</v>
      </c>
      <c r="P33">
        <v>2</v>
      </c>
      <c r="R33" s="36" t="str">
        <f t="shared" si="0"/>
        <v>-</v>
      </c>
      <c r="S33" s="36" t="str">
        <f>IFERROR(HLOOKUP(SANCO2!$D$8,'phius_monthly climate data'!$V$3:$CI$82,'phius_monthly climate data'!$CJ33,FALSE),"")</f>
        <v/>
      </c>
      <c r="T33" s="37" t="s">
        <v>5</v>
      </c>
      <c r="U33" s="37" t="s">
        <v>60</v>
      </c>
      <c r="X33" s="37" t="str">
        <v>HYDABURG SEAPLANE</v>
      </c>
      <c r="AD33" s="37" t="str">
        <v>MERCED/MACREADY FLD</v>
      </c>
      <c r="AH33" s="37" t="str">
        <v>SOUTHWEST FLORIDA I</v>
      </c>
      <c r="AK33" s="37" t="str">
        <v>OTTUMWA INDUSTRIAL AP</v>
      </c>
      <c r="AV33" s="37" t="str">
        <v>ST.CLAIR COUNTY INT</v>
      </c>
      <c r="AW33" s="37" t="str">
        <v>MINNEAPOLIS-ST PAUL INT ARP</v>
      </c>
      <c r="CA33" s="37" t="str">
        <v>HOUSTON BUSH INTERCONTINENTAL</v>
      </c>
      <c r="CJ33">
        <v>31</v>
      </c>
      <c r="CL33" t="s">
        <v>68</v>
      </c>
      <c r="CM33" t="s">
        <v>111</v>
      </c>
    </row>
    <row r="34" spans="1:91" ht="15" thickBot="1" x14ac:dyDescent="0.35">
      <c r="A34" t="s">
        <v>5</v>
      </c>
      <c r="B34" t="s">
        <v>35</v>
      </c>
      <c r="C34" t="s">
        <v>133</v>
      </c>
      <c r="D34" s="39">
        <v>-15.9</v>
      </c>
      <c r="E34" s="40">
        <v>-16.600000000000001</v>
      </c>
      <c r="F34" s="40">
        <v>-14.8</v>
      </c>
      <c r="G34" s="40">
        <v>3.2</v>
      </c>
      <c r="H34" s="40">
        <v>23.4</v>
      </c>
      <c r="I34" s="40">
        <v>40</v>
      </c>
      <c r="J34" s="40">
        <v>47.3</v>
      </c>
      <c r="K34" s="40">
        <v>43.8</v>
      </c>
      <c r="L34" s="40">
        <v>34.5</v>
      </c>
      <c r="M34" s="40">
        <v>17.8</v>
      </c>
      <c r="N34" s="40">
        <v>0.1</v>
      </c>
      <c r="O34" s="40">
        <v>-10</v>
      </c>
      <c r="P34">
        <v>-45</v>
      </c>
      <c r="R34" s="36" t="str">
        <f t="shared" si="0"/>
        <v>-</v>
      </c>
      <c r="S34" s="36" t="str">
        <f>IFERROR(HLOOKUP(SANCO2!$D$8,'phius_monthly climate data'!$V$3:$CI$82,'phius_monthly climate data'!$CJ34,FALSE),"")</f>
        <v/>
      </c>
      <c r="T34" s="37" t="s">
        <v>5</v>
      </c>
      <c r="U34" s="37" t="s">
        <v>61</v>
      </c>
      <c r="X34" s="37" t="str">
        <v>ILIAMNA ARPT</v>
      </c>
      <c r="AD34" s="37" t="str">
        <v>MODESTO CITY-COUNTY AP</v>
      </c>
      <c r="AH34" s="37" t="str">
        <v>ST LUCIE CO INTL</v>
      </c>
      <c r="AK34" s="37" t="str">
        <v>RED OAK</v>
      </c>
      <c r="AV34" s="37" t="str">
        <v>TRAVERSE CITY CHERRY CAPITAL</v>
      </c>
      <c r="AW34" s="37" t="str">
        <v>MINNEAPOLIS/CRYSTAL</v>
      </c>
      <c r="CA34" s="37" t="str">
        <v>HOUSTON ELLINGTON AFB [CLEAR LAKE - UT]</v>
      </c>
      <c r="CJ34">
        <v>32</v>
      </c>
      <c r="CL34" t="s">
        <v>69</v>
      </c>
      <c r="CM34" t="s">
        <v>111</v>
      </c>
    </row>
    <row r="35" spans="1:91" ht="15" thickBot="1" x14ac:dyDescent="0.35">
      <c r="A35" t="s">
        <v>5</v>
      </c>
      <c r="B35" t="s">
        <v>35</v>
      </c>
      <c r="C35" t="s">
        <v>134</v>
      </c>
      <c r="D35" s="39">
        <v>14.5</v>
      </c>
      <c r="E35" s="40">
        <v>19.100000000000001</v>
      </c>
      <c r="F35" s="40">
        <v>21.3</v>
      </c>
      <c r="G35" s="40">
        <v>32.4</v>
      </c>
      <c r="H35" s="40">
        <v>43.2</v>
      </c>
      <c r="I35" s="40">
        <v>50.8</v>
      </c>
      <c r="J35" s="40">
        <v>54.7</v>
      </c>
      <c r="K35" s="40">
        <v>53.8</v>
      </c>
      <c r="L35" s="40">
        <v>47.1</v>
      </c>
      <c r="M35" s="40">
        <v>34.799999999999997</v>
      </c>
      <c r="N35" s="40">
        <v>22.4</v>
      </c>
      <c r="O35" s="40">
        <v>17.2</v>
      </c>
      <c r="P35">
        <v>-7</v>
      </c>
      <c r="R35" s="36" t="str">
        <f t="shared" si="0"/>
        <v>-</v>
      </c>
      <c r="S35" s="36" t="str">
        <f>IFERROR(HLOOKUP(SANCO2!$D$8,'phius_monthly climate data'!$V$3:$CI$82,'phius_monthly climate data'!$CJ35,FALSE),"")</f>
        <v/>
      </c>
      <c r="T35" s="37" t="s">
        <v>5</v>
      </c>
      <c r="U35" s="37" t="s">
        <v>62</v>
      </c>
      <c r="X35" s="37" t="str">
        <v>JUNEAU INT ARPT</v>
      </c>
      <c r="AD35" s="37" t="str">
        <v>MONTAGUE SISKIYOU COUNTY AP</v>
      </c>
      <c r="AH35" s="37" t="str">
        <v>ST PETERSBURG ALBERT WHITTED</v>
      </c>
      <c r="AK35" s="37" t="str">
        <v>SHELDON</v>
      </c>
      <c r="AW35" s="37" t="str">
        <v>MORA MUNI (AWOS)</v>
      </c>
      <c r="CA35" s="37" t="str">
        <v>HOUSTON WILLIAM P HOBBY AP</v>
      </c>
      <c r="CJ35">
        <v>33</v>
      </c>
      <c r="CL35" t="s">
        <v>70</v>
      </c>
      <c r="CM35" t="s">
        <v>111</v>
      </c>
    </row>
    <row r="36" spans="1:91" ht="15" thickBot="1" x14ac:dyDescent="0.35">
      <c r="A36" t="s">
        <v>5</v>
      </c>
      <c r="B36" t="s">
        <v>35</v>
      </c>
      <c r="C36" t="s">
        <v>135</v>
      </c>
      <c r="D36" s="39">
        <v>33.299999999999997</v>
      </c>
      <c r="E36" s="40">
        <v>33.799999999999997</v>
      </c>
      <c r="F36" s="40">
        <v>33.799999999999997</v>
      </c>
      <c r="G36" s="40">
        <v>36.6</v>
      </c>
      <c r="H36" s="40">
        <v>41.1</v>
      </c>
      <c r="I36" s="40">
        <v>46.4</v>
      </c>
      <c r="J36" s="40">
        <v>51.1</v>
      </c>
      <c r="K36" s="40">
        <v>53</v>
      </c>
      <c r="L36" s="40">
        <v>49.1</v>
      </c>
      <c r="M36" s="40">
        <v>43</v>
      </c>
      <c r="N36" s="40">
        <v>38.200000000000003</v>
      </c>
      <c r="O36" s="40">
        <v>35.1</v>
      </c>
      <c r="P36">
        <v>19</v>
      </c>
      <c r="R36" s="36" t="str">
        <f t="shared" si="0"/>
        <v>-</v>
      </c>
      <c r="S36" s="36" t="str">
        <f>IFERROR(HLOOKUP(SANCO2!$D$8,'phius_monthly climate data'!$V$3:$CI$82,'phius_monthly climate data'!$CJ36,FALSE),"")</f>
        <v/>
      </c>
      <c r="T36" s="37" t="s">
        <v>5</v>
      </c>
      <c r="U36" s="37" t="s">
        <v>63</v>
      </c>
      <c r="X36" s="37" t="str">
        <v>KAKE SEAPLANE BASE</v>
      </c>
      <c r="AD36" s="37" t="str">
        <v>MONTEREY NAF</v>
      </c>
      <c r="AH36" s="37" t="str">
        <v>ST PETERSBURG CLEAR</v>
      </c>
      <c r="AK36" s="37" t="str">
        <v>SHENANDOAH MUNI</v>
      </c>
      <c r="AW36" s="37" t="str">
        <v>MORRIS MUNI (AWOS)</v>
      </c>
      <c r="CA36" s="37" t="str">
        <v>HOUSTON/D.W. HOOKS</v>
      </c>
      <c r="CJ36">
        <v>34</v>
      </c>
      <c r="CL36" t="s">
        <v>71</v>
      </c>
      <c r="CM36" t="s">
        <v>111</v>
      </c>
    </row>
    <row r="37" spans="1:91" ht="15" thickBot="1" x14ac:dyDescent="0.35">
      <c r="A37" t="s">
        <v>5</v>
      </c>
      <c r="B37" t="s">
        <v>35</v>
      </c>
      <c r="C37" t="s">
        <v>136</v>
      </c>
      <c r="D37" s="39">
        <v>7.6</v>
      </c>
      <c r="E37" s="40">
        <v>10.3</v>
      </c>
      <c r="F37" s="40">
        <v>10.199999999999999</v>
      </c>
      <c r="G37" s="40">
        <v>21.7</v>
      </c>
      <c r="H37" s="40">
        <v>36.299999999999997</v>
      </c>
      <c r="I37" s="40">
        <v>49.6</v>
      </c>
      <c r="J37" s="40">
        <v>53</v>
      </c>
      <c r="K37" s="40">
        <v>52.2</v>
      </c>
      <c r="L37" s="40">
        <v>44.9</v>
      </c>
      <c r="M37" s="40">
        <v>32</v>
      </c>
      <c r="N37" s="40">
        <v>19.600000000000001</v>
      </c>
      <c r="O37" s="40">
        <v>9.1999999999999993</v>
      </c>
      <c r="P37">
        <v>-25</v>
      </c>
      <c r="R37" s="36" t="str">
        <f t="shared" si="0"/>
        <v>-</v>
      </c>
      <c r="S37" s="36" t="str">
        <f>IFERROR(HLOOKUP(SANCO2!$D$8,'phius_monthly climate data'!$V$3:$CI$82,'phius_monthly climate data'!$CJ37,FALSE),"")</f>
        <v/>
      </c>
      <c r="T37" s="37" t="s">
        <v>98</v>
      </c>
      <c r="U37" s="37" t="s">
        <v>64</v>
      </c>
      <c r="X37" s="37" t="str">
        <v>KENAI MUNICIPAL AP</v>
      </c>
      <c r="AD37" s="37" t="str">
        <v>MOUNTAIN VIEW MOFFETT FLD NAS</v>
      </c>
      <c r="AH37" s="37" t="str">
        <v>TALLAHASSEE REGIONAL AP [ISIS]</v>
      </c>
      <c r="AK37" s="37" t="str">
        <v>SIOUX CITY SIOUX GATEWAY AP</v>
      </c>
      <c r="AW37" s="37" t="str">
        <v>NEW ULM MUNI (AWOS)</v>
      </c>
      <c r="CA37" s="37" t="str">
        <v>KINGSVILLE</v>
      </c>
      <c r="CJ37">
        <v>35</v>
      </c>
      <c r="CL37" t="s">
        <v>72</v>
      </c>
      <c r="CM37" t="s">
        <v>111</v>
      </c>
    </row>
    <row r="38" spans="1:91" ht="15" thickBot="1" x14ac:dyDescent="0.35">
      <c r="A38" t="s">
        <v>5</v>
      </c>
      <c r="B38" t="s">
        <v>35</v>
      </c>
      <c r="C38" t="s">
        <v>137</v>
      </c>
      <c r="D38" s="39">
        <v>-8.5</v>
      </c>
      <c r="E38" s="40">
        <v>-0.8</v>
      </c>
      <c r="F38" s="40">
        <v>10.6</v>
      </c>
      <c r="G38" s="40">
        <v>33.5</v>
      </c>
      <c r="H38" s="40">
        <v>50</v>
      </c>
      <c r="I38" s="40">
        <v>61</v>
      </c>
      <c r="J38" s="40">
        <v>62.6</v>
      </c>
      <c r="K38" s="40">
        <v>56.9</v>
      </c>
      <c r="L38" s="40">
        <v>45.5</v>
      </c>
      <c r="M38" s="40">
        <v>25.3</v>
      </c>
      <c r="N38" s="40">
        <v>3.1</v>
      </c>
      <c r="O38" s="40">
        <v>-5.0999999999999996</v>
      </c>
      <c r="P38">
        <v>-22</v>
      </c>
      <c r="R38" s="36" t="str">
        <f t="shared" si="0"/>
        <v>-</v>
      </c>
      <c r="S38" s="36" t="str">
        <f>IFERROR(HLOOKUP(SANCO2!$D$8,'phius_monthly climate data'!$V$3:$CI$82,'phius_monthly climate data'!$CJ38,FALSE),"")</f>
        <v/>
      </c>
      <c r="T38" s="37" t="s">
        <v>5</v>
      </c>
      <c r="U38" s="37" t="s">
        <v>65</v>
      </c>
      <c r="X38" s="37" t="str">
        <v>KETCHIKAN INTL AP</v>
      </c>
      <c r="AD38" s="37" t="str">
        <v>NAPA CO. AIRPORT</v>
      </c>
      <c r="AH38" s="37" t="str">
        <v>TAMPA INTERNATIONAL AP</v>
      </c>
      <c r="AK38" s="37" t="str">
        <v>SPENCER</v>
      </c>
      <c r="AW38" s="37" t="str">
        <v>ORR</v>
      </c>
      <c r="CA38" s="37" t="str">
        <v>LAREDO INTL AP [UT]</v>
      </c>
      <c r="CJ38">
        <v>36</v>
      </c>
      <c r="CL38" t="s">
        <v>73</v>
      </c>
      <c r="CM38" t="s">
        <v>111</v>
      </c>
    </row>
    <row r="39" spans="1:91" ht="15" thickBot="1" x14ac:dyDescent="0.35">
      <c r="A39" t="s">
        <v>5</v>
      </c>
      <c r="B39" t="s">
        <v>35</v>
      </c>
      <c r="C39" t="s">
        <v>138</v>
      </c>
      <c r="D39" s="39">
        <v>-8.1999999999999993</v>
      </c>
      <c r="E39" s="40">
        <v>-1.5</v>
      </c>
      <c r="F39" s="40">
        <v>12.6</v>
      </c>
      <c r="G39" s="40">
        <v>33.9</v>
      </c>
      <c r="H39" s="40">
        <v>49.2</v>
      </c>
      <c r="I39" s="40">
        <v>59.8</v>
      </c>
      <c r="J39" s="40">
        <v>62</v>
      </c>
      <c r="K39" s="40">
        <v>56.3</v>
      </c>
      <c r="L39" s="40">
        <v>45</v>
      </c>
      <c r="M39" s="40">
        <v>23</v>
      </c>
      <c r="N39" s="40">
        <v>2.4</v>
      </c>
      <c r="O39" s="40">
        <v>-6.5</v>
      </c>
      <c r="P39">
        <v>-20</v>
      </c>
      <c r="R39" s="36" t="str">
        <f t="shared" si="0"/>
        <v>-</v>
      </c>
      <c r="S39" s="36" t="str">
        <f>IFERROR(HLOOKUP(SANCO2!$D$8,'phius_monthly climate data'!$V$3:$CI$82,'phius_monthly climate data'!$CJ39,FALSE),"")</f>
        <v/>
      </c>
      <c r="T39" s="37" t="s">
        <v>5</v>
      </c>
      <c r="U39" s="37" t="s">
        <v>66</v>
      </c>
      <c r="X39" s="37" t="str">
        <v>KING SALMON ARPT</v>
      </c>
      <c r="AD39" s="37" t="str">
        <v>NEEDLES AIRPORT</v>
      </c>
      <c r="AH39" s="37" t="str">
        <v>TYNDALL AFB</v>
      </c>
      <c r="AK39" s="37" t="str">
        <v>STORM LAKE</v>
      </c>
      <c r="AW39" s="37" t="str">
        <v>OWATONNA (AWOS)</v>
      </c>
      <c r="CA39" s="37" t="str">
        <v>LONGVIEW GREGG COUNTY AP [OVERTON - UT]</v>
      </c>
      <c r="CJ39">
        <v>37</v>
      </c>
      <c r="CL39" t="s">
        <v>74</v>
      </c>
      <c r="CM39" t="s">
        <v>111</v>
      </c>
    </row>
    <row r="40" spans="1:91" ht="15" thickBot="1" x14ac:dyDescent="0.35">
      <c r="A40" t="s">
        <v>5</v>
      </c>
      <c r="B40" t="s">
        <v>35</v>
      </c>
      <c r="C40" t="s">
        <v>139</v>
      </c>
      <c r="D40" s="39">
        <v>-17.399999999999999</v>
      </c>
      <c r="E40" s="40">
        <v>-11</v>
      </c>
      <c r="F40" s="40">
        <v>1</v>
      </c>
      <c r="G40" s="40">
        <v>25.5</v>
      </c>
      <c r="H40" s="40">
        <v>46.1</v>
      </c>
      <c r="I40" s="40">
        <v>59.7</v>
      </c>
      <c r="J40" s="40">
        <v>61.8</v>
      </c>
      <c r="K40" s="40">
        <v>54.8</v>
      </c>
      <c r="L40" s="40">
        <v>42.3</v>
      </c>
      <c r="M40" s="40">
        <v>19.7</v>
      </c>
      <c r="N40" s="40">
        <v>-5</v>
      </c>
      <c r="O40" s="40">
        <v>-11</v>
      </c>
      <c r="P40">
        <v>-36</v>
      </c>
      <c r="R40" s="36" t="str">
        <f t="shared" si="0"/>
        <v>-</v>
      </c>
      <c r="S40" s="36" t="str">
        <f>IFERROR(HLOOKUP(SANCO2!$D$8,'phius_monthly climate data'!$V$3:$CI$82,'phius_monthly climate data'!$CJ40,FALSE),"")</f>
        <v/>
      </c>
      <c r="T40" s="37" t="s">
        <v>5</v>
      </c>
      <c r="U40" s="37" t="s">
        <v>67</v>
      </c>
      <c r="X40" s="37" t="str">
        <v>KODIAK AIRPORT</v>
      </c>
      <c r="AD40" s="37" t="str">
        <v>OAKLAND METROPOLITAN ARPT</v>
      </c>
      <c r="AH40" s="37" t="str">
        <v>VALPARAISO EGLIN AFB</v>
      </c>
      <c r="AK40" s="37" t="str">
        <v>WASHINGTON</v>
      </c>
      <c r="AW40" s="37" t="str">
        <v>PARK RAPIDS MUNICIPAL AP</v>
      </c>
      <c r="CA40" s="37" t="str">
        <v>LUBBOCK INTERNATIONAL AP</v>
      </c>
      <c r="CJ40">
        <v>38</v>
      </c>
      <c r="CL40" t="s">
        <v>75</v>
      </c>
      <c r="CM40" t="s">
        <v>111</v>
      </c>
    </row>
    <row r="41" spans="1:91" ht="15" thickBot="1" x14ac:dyDescent="0.35">
      <c r="A41" t="s">
        <v>5</v>
      </c>
      <c r="B41" t="s">
        <v>35</v>
      </c>
      <c r="C41" t="s">
        <v>140</v>
      </c>
      <c r="D41" s="39">
        <v>6.7</v>
      </c>
      <c r="E41" s="40">
        <v>9</v>
      </c>
      <c r="F41" s="40">
        <v>8.4</v>
      </c>
      <c r="G41" s="40">
        <v>18.5</v>
      </c>
      <c r="H41" s="40">
        <v>30.7</v>
      </c>
      <c r="I41" s="40">
        <v>39.299999999999997</v>
      </c>
      <c r="J41" s="40">
        <v>46.1</v>
      </c>
      <c r="K41" s="40">
        <v>46.9</v>
      </c>
      <c r="L41" s="40">
        <v>41.8</v>
      </c>
      <c r="M41" s="40">
        <v>33.1</v>
      </c>
      <c r="N41" s="40">
        <v>25.1</v>
      </c>
      <c r="O41" s="40">
        <v>11.6</v>
      </c>
      <c r="P41">
        <v>-11</v>
      </c>
      <c r="R41" s="36" t="str">
        <f t="shared" si="0"/>
        <v>-</v>
      </c>
      <c r="S41" s="36" t="str">
        <f>IFERROR(HLOOKUP(SANCO2!$D$8,'phius_monthly climate data'!$V$3:$CI$82,'phius_monthly climate data'!$CJ41,FALSE),"")</f>
        <v/>
      </c>
      <c r="T41" s="37" t="s">
        <v>5</v>
      </c>
      <c r="U41" s="37" t="s">
        <v>68</v>
      </c>
      <c r="X41" s="37" t="str">
        <v>KOTZEBUE RALPH WEIN MEMORIAL</v>
      </c>
      <c r="AD41" s="37" t="str">
        <v>OXNARD AIRPORT</v>
      </c>
      <c r="AH41" s="37" t="str">
        <v>VALPARAISO HURLBURT</v>
      </c>
      <c r="AK41" s="37" t="str">
        <v>WATERLOO MUNICIPAL AP</v>
      </c>
      <c r="AW41" s="37" t="str">
        <v>PIPESTONE (AWOS)</v>
      </c>
      <c r="CA41" s="37" t="str">
        <v>LUFKIN ANGELINA CO</v>
      </c>
      <c r="CJ41">
        <v>39</v>
      </c>
      <c r="CL41" t="s">
        <v>76</v>
      </c>
      <c r="CM41" t="s">
        <v>111</v>
      </c>
    </row>
    <row r="42" spans="1:91" ht="15" thickBot="1" x14ac:dyDescent="0.35">
      <c r="A42" t="s">
        <v>5</v>
      </c>
      <c r="B42" t="s">
        <v>35</v>
      </c>
      <c r="C42" t="s">
        <v>141</v>
      </c>
      <c r="D42" s="39">
        <v>-1.3</v>
      </c>
      <c r="E42" s="40">
        <v>5.7</v>
      </c>
      <c r="F42" s="40">
        <v>14.7</v>
      </c>
      <c r="G42" s="40">
        <v>32</v>
      </c>
      <c r="H42" s="40">
        <v>45.5</v>
      </c>
      <c r="I42" s="40">
        <v>54.7</v>
      </c>
      <c r="J42" s="40">
        <v>57.3</v>
      </c>
      <c r="K42" s="40">
        <v>53.5</v>
      </c>
      <c r="L42" s="40">
        <v>43.2</v>
      </c>
      <c r="M42" s="40">
        <v>27.3</v>
      </c>
      <c r="N42" s="40">
        <v>5.6</v>
      </c>
      <c r="O42" s="40">
        <v>-0.8</v>
      </c>
      <c r="P42">
        <v>-28</v>
      </c>
      <c r="R42" s="36" t="str">
        <f t="shared" si="0"/>
        <v>-</v>
      </c>
      <c r="S42" s="36" t="str">
        <f>IFERROR(HLOOKUP(SANCO2!$D$8,'phius_monthly climate data'!$V$3:$CI$82,'phius_monthly climate data'!$CJ42,FALSE),"")</f>
        <v/>
      </c>
      <c r="T42" s="37" t="s">
        <v>5</v>
      </c>
      <c r="U42" s="37" t="s">
        <v>69</v>
      </c>
      <c r="X42" s="37" t="str">
        <v>LAKE HOOD SEAPLANE</v>
      </c>
      <c r="AD42" s="37" t="str">
        <v>PALM SPRINGS INTL</v>
      </c>
      <c r="AH42" s="37" t="str">
        <v>VERO BEACH MUNICIPAL ARPT</v>
      </c>
      <c r="AK42" s="37" t="str">
        <v>WEBSTER CITY</v>
      </c>
      <c r="AW42" s="37" t="str">
        <v>RED WING</v>
      </c>
      <c r="CA42" s="37" t="str">
        <v>MARFA AP</v>
      </c>
      <c r="CJ42">
        <v>40</v>
      </c>
      <c r="CL42" t="s">
        <v>77</v>
      </c>
      <c r="CM42" t="s">
        <v>111</v>
      </c>
    </row>
    <row r="43" spans="1:91" ht="15" thickBot="1" x14ac:dyDescent="0.35">
      <c r="A43" t="s">
        <v>5</v>
      </c>
      <c r="B43" t="s">
        <v>35</v>
      </c>
      <c r="C43" t="s">
        <v>142</v>
      </c>
      <c r="D43" s="39">
        <v>28.1</v>
      </c>
      <c r="E43" s="40">
        <v>30.1</v>
      </c>
      <c r="F43" s="40">
        <v>32.700000000000003</v>
      </c>
      <c r="G43" s="40">
        <v>39.6</v>
      </c>
      <c r="H43" s="40">
        <v>46.7</v>
      </c>
      <c r="I43" s="40">
        <v>52.7</v>
      </c>
      <c r="J43" s="40">
        <v>55.8</v>
      </c>
      <c r="K43" s="40">
        <v>55.6</v>
      </c>
      <c r="L43" s="40">
        <v>50.1</v>
      </c>
      <c r="M43" s="40">
        <v>42.4</v>
      </c>
      <c r="N43" s="40">
        <v>33.299999999999997</v>
      </c>
      <c r="O43" s="40">
        <v>30.3</v>
      </c>
      <c r="P43">
        <v>-4</v>
      </c>
      <c r="R43" s="36" t="str">
        <f t="shared" si="0"/>
        <v>-</v>
      </c>
      <c r="S43" s="36" t="str">
        <f>IFERROR(HLOOKUP(SANCO2!$D$8,'phius_monthly climate data'!$V$3:$CI$82,'phius_monthly climate data'!$CJ43,FALSE),"")</f>
        <v/>
      </c>
      <c r="T43" s="37" t="s">
        <v>5</v>
      </c>
      <c r="U43" s="37" t="s">
        <v>70</v>
      </c>
      <c r="X43" s="37" t="str">
        <v>MCGRATH ARPT</v>
      </c>
      <c r="AD43" s="37" t="str">
        <v>PALM SPRINGS THERMAL AP</v>
      </c>
      <c r="AH43" s="37" t="str">
        <v>WHITING FIELD NAAS</v>
      </c>
      <c r="AW43" s="37" t="str">
        <v>REDWOOD FALLS MUNI</v>
      </c>
      <c r="CA43" s="37" t="str">
        <v>MC GREGOR (AWOS)</v>
      </c>
      <c r="CJ43">
        <v>41</v>
      </c>
      <c r="CL43" t="s">
        <v>78</v>
      </c>
      <c r="CM43" t="s">
        <v>111</v>
      </c>
    </row>
    <row r="44" spans="1:91" ht="15" thickBot="1" x14ac:dyDescent="0.35">
      <c r="A44" t="s">
        <v>5</v>
      </c>
      <c r="B44" t="s">
        <v>35</v>
      </c>
      <c r="C44" t="s">
        <v>143</v>
      </c>
      <c r="D44" s="39">
        <v>24.7</v>
      </c>
      <c r="E44" s="40">
        <v>26.6</v>
      </c>
      <c r="F44" s="40">
        <v>29</v>
      </c>
      <c r="G44" s="40">
        <v>37.5</v>
      </c>
      <c r="H44" s="40">
        <v>44.8</v>
      </c>
      <c r="I44" s="40">
        <v>50.9</v>
      </c>
      <c r="J44" s="40">
        <v>54.9</v>
      </c>
      <c r="K44" s="40">
        <v>54.2</v>
      </c>
      <c r="L44" s="40">
        <v>48.7</v>
      </c>
      <c r="M44" s="40">
        <v>39.299999999999997</v>
      </c>
      <c r="N44" s="40">
        <v>29.6</v>
      </c>
      <c r="O44" s="40">
        <v>26.6</v>
      </c>
      <c r="P44">
        <v>7</v>
      </c>
      <c r="R44" s="36" t="str">
        <f t="shared" si="0"/>
        <v>-</v>
      </c>
      <c r="S44" s="36" t="str">
        <f>IFERROR(HLOOKUP(SANCO2!$D$8,'phius_monthly climate data'!$V$3:$CI$82,'phius_monthly climate data'!$CJ44,FALSE),"")</f>
        <v/>
      </c>
      <c r="T44" s="37" t="s">
        <v>5</v>
      </c>
      <c r="U44" s="37" t="s">
        <v>71</v>
      </c>
      <c r="X44" s="37" t="str">
        <v>MEKORYUK</v>
      </c>
      <c r="AD44" s="37" t="str">
        <v>PALMDALE AIRPORT</v>
      </c>
      <c r="AW44" s="37" t="str">
        <v>ROCHESTER INTERNATIONAL ARPT</v>
      </c>
      <c r="CA44" s="37" t="str">
        <v>MCALLEN MILLER INTL AP [EDINBURG - UT]</v>
      </c>
      <c r="CJ44">
        <v>42</v>
      </c>
      <c r="CL44" t="s">
        <v>6</v>
      </c>
      <c r="CM44" t="s">
        <v>111</v>
      </c>
    </row>
    <row r="45" spans="1:91" ht="15" thickBot="1" x14ac:dyDescent="0.35">
      <c r="A45" t="s">
        <v>5</v>
      </c>
      <c r="B45" t="s">
        <v>35</v>
      </c>
      <c r="C45" t="s">
        <v>144</v>
      </c>
      <c r="D45" s="39">
        <v>11.6</v>
      </c>
      <c r="E45" s="40">
        <v>15</v>
      </c>
      <c r="F45" s="40">
        <v>12.3</v>
      </c>
      <c r="G45" s="40">
        <v>25.1</v>
      </c>
      <c r="H45" s="40">
        <v>35</v>
      </c>
      <c r="I45" s="40">
        <v>45.7</v>
      </c>
      <c r="J45" s="40">
        <v>50.7</v>
      </c>
      <c r="K45" s="40">
        <v>51.4</v>
      </c>
      <c r="L45" s="40">
        <v>45.7</v>
      </c>
      <c r="M45" s="40">
        <v>33.299999999999997</v>
      </c>
      <c r="N45" s="40">
        <v>23.4</v>
      </c>
      <c r="O45" s="40">
        <v>13.3</v>
      </c>
      <c r="P45">
        <v>-2</v>
      </c>
      <c r="R45" s="36" t="str">
        <f t="shared" si="0"/>
        <v>-</v>
      </c>
      <c r="S45" s="36" t="str">
        <f>IFERROR(HLOOKUP(SANCO2!$D$8,'phius_monthly climate data'!$V$3:$CI$82,'phius_monthly climate data'!$CJ45,FALSE),"")</f>
        <v/>
      </c>
      <c r="T45" s="37" t="s">
        <v>5</v>
      </c>
      <c r="U45" s="37" t="s">
        <v>72</v>
      </c>
      <c r="X45" s="37" t="str">
        <v>MIDDLETON ISLAND AUT</v>
      </c>
      <c r="AD45" s="37" t="str">
        <v>PASO ROBLES MUNICIPAL ARPT</v>
      </c>
      <c r="AW45" s="37" t="str">
        <v>ROSEAU MUNI (AWOS)</v>
      </c>
      <c r="CA45" s="37" t="str">
        <v>MIDLAND INTERNATIONAL AP</v>
      </c>
      <c r="CJ45">
        <v>43</v>
      </c>
      <c r="CL45" t="s">
        <v>80</v>
      </c>
      <c r="CM45" t="s">
        <v>111</v>
      </c>
    </row>
    <row r="46" spans="1:91" ht="15" thickBot="1" x14ac:dyDescent="0.35">
      <c r="A46" t="s">
        <v>5</v>
      </c>
      <c r="B46" t="s">
        <v>35</v>
      </c>
      <c r="C46" t="s">
        <v>145</v>
      </c>
      <c r="D46" s="39">
        <v>36.5</v>
      </c>
      <c r="E46" s="40">
        <v>37.4</v>
      </c>
      <c r="F46" s="40">
        <v>38.4</v>
      </c>
      <c r="G46" s="40">
        <v>42.6</v>
      </c>
      <c r="H46" s="40">
        <v>47.5</v>
      </c>
      <c r="I46" s="40">
        <v>53.1</v>
      </c>
      <c r="J46" s="40">
        <v>56.6</v>
      </c>
      <c r="K46" s="40">
        <v>57.3</v>
      </c>
      <c r="L46" s="40">
        <v>53.3</v>
      </c>
      <c r="M46" s="40">
        <v>47.7</v>
      </c>
      <c r="N46" s="40">
        <v>41.1</v>
      </c>
      <c r="O46" s="40">
        <v>38.299999999999997</v>
      </c>
      <c r="P46">
        <v>19</v>
      </c>
      <c r="R46" s="36" t="str">
        <f t="shared" si="0"/>
        <v>-</v>
      </c>
      <c r="S46" s="36" t="str">
        <f>IFERROR(HLOOKUP(SANCO2!$D$8,'phius_monthly climate data'!$V$3:$CI$82,'phius_monthly climate data'!$CJ46,FALSE),"")</f>
        <v/>
      </c>
      <c r="T46" s="37" t="s">
        <v>5</v>
      </c>
      <c r="U46" s="37" t="s">
        <v>73</v>
      </c>
      <c r="X46" s="37" t="str">
        <v>NENANA MUNICIPAL AP</v>
      </c>
      <c r="AD46" s="37" t="str">
        <v>POINT MUGU NF</v>
      </c>
      <c r="AW46" s="37" t="str">
        <v>SILVER BAY</v>
      </c>
      <c r="CA46" s="37" t="str">
        <v>MINERAL WELLS MUNICIPAL AP</v>
      </c>
      <c r="CJ46">
        <v>44</v>
      </c>
      <c r="CL46" t="s">
        <v>83</v>
      </c>
      <c r="CM46" t="s">
        <v>111</v>
      </c>
    </row>
    <row r="47" spans="1:91" ht="15" thickBot="1" x14ac:dyDescent="0.35">
      <c r="A47" t="s">
        <v>5</v>
      </c>
      <c r="B47" t="s">
        <v>35</v>
      </c>
      <c r="C47" t="s">
        <v>146</v>
      </c>
      <c r="D47" s="39">
        <v>16.8</v>
      </c>
      <c r="E47" s="40">
        <v>21.7</v>
      </c>
      <c r="F47" s="40">
        <v>21.9</v>
      </c>
      <c r="G47" s="40">
        <v>33.6</v>
      </c>
      <c r="H47" s="40">
        <v>44.1</v>
      </c>
      <c r="I47" s="40">
        <v>51.6</v>
      </c>
      <c r="J47" s="40">
        <v>55.7</v>
      </c>
      <c r="K47" s="40">
        <v>55</v>
      </c>
      <c r="L47" s="40">
        <v>48.5</v>
      </c>
      <c r="M47" s="40">
        <v>36.299999999999997</v>
      </c>
      <c r="N47" s="40">
        <v>24.8</v>
      </c>
      <c r="O47" s="40">
        <v>19.8</v>
      </c>
      <c r="P47">
        <v>0</v>
      </c>
      <c r="R47" s="36" t="str">
        <f t="shared" si="0"/>
        <v>-</v>
      </c>
      <c r="S47" s="36" t="str">
        <f>IFERROR(HLOOKUP(SANCO2!$D$8,'phius_monthly climate data'!$V$3:$CI$82,'phius_monthly climate data'!$CJ47,FALSE),"")</f>
        <v/>
      </c>
      <c r="T47" s="37" t="s">
        <v>5</v>
      </c>
      <c r="U47" s="37" t="s">
        <v>74</v>
      </c>
      <c r="X47" s="37" t="str">
        <v>NOME MUNICIPAL ARPT</v>
      </c>
      <c r="AD47" s="37" t="str">
        <v>PORTERVILLE (AWOS)</v>
      </c>
      <c r="AW47" s="37" t="str">
        <v>SOUTH ST PAUL MUNI</v>
      </c>
      <c r="CA47" s="37" t="str">
        <v>NACOGDOCHES (AWOS)</v>
      </c>
      <c r="CJ47">
        <v>45</v>
      </c>
      <c r="CL47" t="s">
        <v>85</v>
      </c>
      <c r="CM47" t="s">
        <v>111</v>
      </c>
    </row>
    <row r="48" spans="1:91" ht="15" thickBot="1" x14ac:dyDescent="0.35">
      <c r="A48" t="s">
        <v>5</v>
      </c>
      <c r="B48" t="s">
        <v>35</v>
      </c>
      <c r="C48" t="s">
        <v>147</v>
      </c>
      <c r="D48" s="39">
        <v>28.1</v>
      </c>
      <c r="E48" s="40">
        <v>30.2</v>
      </c>
      <c r="F48" s="40">
        <v>33</v>
      </c>
      <c r="G48" s="40">
        <v>40.799999999999997</v>
      </c>
      <c r="H48" s="40">
        <v>48.7</v>
      </c>
      <c r="I48" s="40">
        <v>54.6</v>
      </c>
      <c r="J48" s="40">
        <v>56.9</v>
      </c>
      <c r="K48" s="40">
        <v>56</v>
      </c>
      <c r="L48" s="40">
        <v>50.2</v>
      </c>
      <c r="M48" s="40">
        <v>42.2</v>
      </c>
      <c r="N48" s="40">
        <v>33.5</v>
      </c>
      <c r="O48" s="40">
        <v>29.7</v>
      </c>
      <c r="P48">
        <v>8</v>
      </c>
      <c r="R48" s="36" t="str">
        <f t="shared" si="0"/>
        <v>-</v>
      </c>
      <c r="S48" s="36" t="str">
        <f>IFERROR(HLOOKUP(SANCO2!$D$8,'phius_monthly climate data'!$V$3:$CI$82,'phius_monthly climate data'!$CJ48,FALSE),"")</f>
        <v/>
      </c>
      <c r="T48" s="37" t="s">
        <v>5</v>
      </c>
      <c r="U48" s="37" t="s">
        <v>75</v>
      </c>
      <c r="X48" s="37" t="str">
        <v>NORTHWAY AIRPORT</v>
      </c>
      <c r="AD48" s="37" t="str">
        <v>RED BLUFF MUNICIPAL ARPT</v>
      </c>
      <c r="AW48" s="37" t="str">
        <v>ST CLOUD REGIONAL ARPT</v>
      </c>
      <c r="CA48" s="37" t="str">
        <v>PALACIOS MUNICIPAL AP</v>
      </c>
      <c r="CJ48">
        <v>46</v>
      </c>
      <c r="CL48" t="s">
        <v>86</v>
      </c>
      <c r="CM48" t="s">
        <v>111</v>
      </c>
    </row>
    <row r="49" spans="1:91" ht="15" thickBot="1" x14ac:dyDescent="0.35">
      <c r="A49" t="s">
        <v>5</v>
      </c>
      <c r="B49" t="s">
        <v>35</v>
      </c>
      <c r="C49" t="s">
        <v>148</v>
      </c>
      <c r="D49" s="39">
        <v>32.4</v>
      </c>
      <c r="E49" s="40">
        <v>33.299999999999997</v>
      </c>
      <c r="F49" s="40">
        <v>34.799999999999997</v>
      </c>
      <c r="G49" s="40">
        <v>40.5</v>
      </c>
      <c r="H49" s="40">
        <v>46.8</v>
      </c>
      <c r="I49" s="40">
        <v>52.5</v>
      </c>
      <c r="J49" s="40">
        <v>55.7</v>
      </c>
      <c r="K49" s="40">
        <v>55.5</v>
      </c>
      <c r="L49" s="40">
        <v>50.8</v>
      </c>
      <c r="M49" s="40">
        <v>43.6</v>
      </c>
      <c r="N49" s="40">
        <v>36.5</v>
      </c>
      <c r="O49" s="40">
        <v>33.200000000000003</v>
      </c>
      <c r="P49">
        <v>12</v>
      </c>
      <c r="R49" s="36" t="str">
        <f t="shared" si="0"/>
        <v>-</v>
      </c>
      <c r="S49" s="36" t="str">
        <f>IFERROR(HLOOKUP(SANCO2!$D$8,'phius_monthly climate data'!$V$3:$CI$82,'phius_monthly climate data'!$CJ49,FALSE),"")</f>
        <v/>
      </c>
      <c r="T49" s="37" t="s">
        <v>5</v>
      </c>
      <c r="U49" s="37" t="s">
        <v>76</v>
      </c>
      <c r="X49" s="37" t="str">
        <v>PALMER MUNICIPAL</v>
      </c>
      <c r="AD49" s="37" t="str">
        <v>REDDING MUNICIPAL ARPT</v>
      </c>
      <c r="AW49" s="37" t="str">
        <v>ST PAUL DOWNTOWN AP</v>
      </c>
      <c r="CA49" s="37" t="str">
        <v>PORT ARTHUR JEFFERSON COUNTY</v>
      </c>
      <c r="CJ49">
        <v>47</v>
      </c>
      <c r="CL49" t="s">
        <v>88</v>
      </c>
      <c r="CM49" t="s">
        <v>111</v>
      </c>
    </row>
    <row r="50" spans="1:91" ht="15" thickBot="1" x14ac:dyDescent="0.35">
      <c r="A50" t="s">
        <v>5</v>
      </c>
      <c r="B50" t="s">
        <v>35</v>
      </c>
      <c r="C50" t="s">
        <v>149</v>
      </c>
      <c r="D50" s="39">
        <v>15.1</v>
      </c>
      <c r="E50" s="40">
        <v>19.5</v>
      </c>
      <c r="F50" s="40">
        <v>23.9</v>
      </c>
      <c r="G50" s="40">
        <v>36.1</v>
      </c>
      <c r="H50" s="40">
        <v>45.6</v>
      </c>
      <c r="I50" s="40">
        <v>52.2</v>
      </c>
      <c r="J50" s="40">
        <v>55.9</v>
      </c>
      <c r="K50" s="40">
        <v>54.7</v>
      </c>
      <c r="L50" s="40">
        <v>47.9</v>
      </c>
      <c r="M50" s="40">
        <v>35.5</v>
      </c>
      <c r="N50" s="40">
        <v>22.4</v>
      </c>
      <c r="O50" s="40">
        <v>17.7</v>
      </c>
      <c r="P50">
        <v>-1</v>
      </c>
      <c r="R50" s="36" t="str">
        <f t="shared" si="0"/>
        <v>-</v>
      </c>
      <c r="S50" s="36" t="str">
        <f>IFERROR(HLOOKUP(SANCO2!$D$8,'phius_monthly climate data'!$V$3:$CI$82,'phius_monthly climate data'!$CJ50,FALSE),"")</f>
        <v/>
      </c>
      <c r="T50" s="37" t="s">
        <v>5</v>
      </c>
      <c r="U50" s="37" t="s">
        <v>77</v>
      </c>
      <c r="X50" s="37" t="str">
        <v>PETERSBURG</v>
      </c>
      <c r="AD50" s="37" t="str">
        <v>RIVERSIDE MUNI</v>
      </c>
      <c r="AW50" s="37" t="str">
        <v>THIEF RIVER(AWOS)</v>
      </c>
      <c r="CA50" s="37" t="str">
        <v>RANDOLPH AFB</v>
      </c>
      <c r="CJ50">
        <v>48</v>
      </c>
      <c r="CL50" t="s">
        <v>89</v>
      </c>
      <c r="CM50" t="s">
        <v>111</v>
      </c>
    </row>
    <row r="51" spans="1:91" ht="15" thickBot="1" x14ac:dyDescent="0.35">
      <c r="A51" t="s">
        <v>5</v>
      </c>
      <c r="B51" t="s">
        <v>35</v>
      </c>
      <c r="C51" t="s">
        <v>150</v>
      </c>
      <c r="D51" s="39">
        <v>34.9</v>
      </c>
      <c r="E51" s="40">
        <v>35.9</v>
      </c>
      <c r="F51" s="40">
        <v>37.5</v>
      </c>
      <c r="G51" s="40">
        <v>42.9</v>
      </c>
      <c r="H51" s="40">
        <v>49.2</v>
      </c>
      <c r="I51" s="40">
        <v>54.7</v>
      </c>
      <c r="J51" s="40">
        <v>58.1</v>
      </c>
      <c r="K51" s="40">
        <v>58.5</v>
      </c>
      <c r="L51" s="40">
        <v>53.2</v>
      </c>
      <c r="M51" s="40">
        <v>45.7</v>
      </c>
      <c r="N51" s="40">
        <v>39</v>
      </c>
      <c r="O51" s="40">
        <v>35.700000000000003</v>
      </c>
      <c r="P51">
        <v>9</v>
      </c>
      <c r="R51" s="36" t="str">
        <f t="shared" si="0"/>
        <v>-</v>
      </c>
      <c r="S51" s="36" t="str">
        <f>IFERROR(HLOOKUP(SANCO2!$D$8,'phius_monthly climate data'!$V$3:$CI$82,'phius_monthly climate data'!$CJ51,FALSE),"")</f>
        <v/>
      </c>
      <c r="T51" s="37" t="s">
        <v>5</v>
      </c>
      <c r="U51" s="37" t="s">
        <v>78</v>
      </c>
      <c r="X51" s="37" t="str">
        <v>POINT HOPE (AWOS)</v>
      </c>
      <c r="AD51" s="37" t="str">
        <v>SACRAMENTO EXECUTIVE ARPT</v>
      </c>
      <c r="AW51" s="37" t="str">
        <v>WHEATON NDB (AWOS)</v>
      </c>
      <c r="CA51" s="37" t="str">
        <v>ROCKPORT/ARANSAS CO</v>
      </c>
      <c r="CJ51">
        <v>49</v>
      </c>
      <c r="CL51" t="s">
        <v>90</v>
      </c>
      <c r="CM51" t="s">
        <v>111</v>
      </c>
    </row>
    <row r="52" spans="1:91" ht="15" thickBot="1" x14ac:dyDescent="0.35">
      <c r="A52" t="s">
        <v>5</v>
      </c>
      <c r="B52" t="s">
        <v>35</v>
      </c>
      <c r="C52" t="s">
        <v>151</v>
      </c>
      <c r="D52" s="39">
        <v>15.8</v>
      </c>
      <c r="E52" s="40">
        <v>19.8</v>
      </c>
      <c r="F52" s="40">
        <v>22.1</v>
      </c>
      <c r="G52" s="40">
        <v>34.799999999999997</v>
      </c>
      <c r="H52" s="40">
        <v>44.5</v>
      </c>
      <c r="I52" s="40">
        <v>51.5</v>
      </c>
      <c r="J52" s="40">
        <v>55.4</v>
      </c>
      <c r="K52" s="40">
        <v>54.8</v>
      </c>
      <c r="L52" s="40">
        <v>47.8</v>
      </c>
      <c r="M52" s="40">
        <v>34.700000000000003</v>
      </c>
      <c r="N52" s="40">
        <v>23.3</v>
      </c>
      <c r="O52" s="40">
        <v>17.399999999999999</v>
      </c>
      <c r="P52">
        <v>-10</v>
      </c>
      <c r="R52" s="36" t="str">
        <f t="shared" si="0"/>
        <v>-</v>
      </c>
      <c r="S52" s="36" t="str">
        <f>IFERROR(HLOOKUP(SANCO2!$D$8,'phius_monthly climate data'!$V$3:$CI$82,'phius_monthly climate data'!$CJ52,FALSE),"")</f>
        <v/>
      </c>
      <c r="T52" s="37" t="s">
        <v>98</v>
      </c>
      <c r="U52" s="37" t="s">
        <v>79</v>
      </c>
      <c r="X52" s="37" t="str">
        <v>PORT HEIDEN</v>
      </c>
      <c r="AD52" s="37" t="str">
        <v>SACRAMENTO METROPOLITAN AP</v>
      </c>
      <c r="AW52" s="37" t="str">
        <v>WILLMAR</v>
      </c>
      <c r="CA52" s="37" t="str">
        <v>SAN ANGELO MATHIS FIELD</v>
      </c>
      <c r="CJ52">
        <v>50</v>
      </c>
      <c r="CL52" t="s">
        <v>91</v>
      </c>
      <c r="CM52" t="s">
        <v>111</v>
      </c>
    </row>
    <row r="53" spans="1:91" ht="15" thickBot="1" x14ac:dyDescent="0.35">
      <c r="A53" t="s">
        <v>5</v>
      </c>
      <c r="B53" t="s">
        <v>35</v>
      </c>
      <c r="C53" t="s">
        <v>152</v>
      </c>
      <c r="D53" s="39">
        <v>30.4</v>
      </c>
      <c r="E53" s="40">
        <v>31.1</v>
      </c>
      <c r="F53" s="40">
        <v>32</v>
      </c>
      <c r="G53" s="40">
        <v>38.1</v>
      </c>
      <c r="H53" s="40">
        <v>44.8</v>
      </c>
      <c r="I53" s="40">
        <v>50.3</v>
      </c>
      <c r="J53" s="40">
        <v>54.7</v>
      </c>
      <c r="K53" s="40">
        <v>55.4</v>
      </c>
      <c r="L53" s="40">
        <v>49.7</v>
      </c>
      <c r="M53" s="40">
        <v>41</v>
      </c>
      <c r="N53" s="40">
        <v>34.4</v>
      </c>
      <c r="O53" s="40">
        <v>30.8</v>
      </c>
      <c r="P53">
        <v>20</v>
      </c>
      <c r="R53" s="36" t="str">
        <f t="shared" si="0"/>
        <v>-</v>
      </c>
      <c r="S53" s="36" t="str">
        <f>IFERROR(HLOOKUP(SANCO2!$D$8,'phius_monthly climate data'!$V$3:$CI$82,'phius_monthly climate data'!$CJ53,FALSE),"")</f>
        <v/>
      </c>
      <c r="T53" s="37" t="s">
        <v>5</v>
      </c>
      <c r="U53" s="37" t="s">
        <v>6</v>
      </c>
      <c r="X53" s="37" t="str">
        <v>SAINT MARY`S (AWOS)</v>
      </c>
      <c r="AD53" s="37" t="str">
        <v>SALINAS MUNICIPAL AP</v>
      </c>
      <c r="AW53" s="37" t="str">
        <v>WINONA MUNI (AWOS)</v>
      </c>
      <c r="CA53" s="37" t="str">
        <v>SAN ANTONIO INTL AP</v>
      </c>
      <c r="CJ53">
        <v>51</v>
      </c>
      <c r="CL53" t="s">
        <v>92</v>
      </c>
      <c r="CM53" t="s">
        <v>111</v>
      </c>
    </row>
    <row r="54" spans="1:91" ht="15" thickBot="1" x14ac:dyDescent="0.35">
      <c r="A54" t="s">
        <v>5</v>
      </c>
      <c r="B54" t="s">
        <v>35</v>
      </c>
      <c r="C54" t="s">
        <v>153</v>
      </c>
      <c r="D54" s="39">
        <v>-3.3</v>
      </c>
      <c r="E54" s="40">
        <v>-0.8</v>
      </c>
      <c r="F54" s="40">
        <v>0.8</v>
      </c>
      <c r="G54" s="40">
        <v>15.1</v>
      </c>
      <c r="H54" s="40">
        <v>32</v>
      </c>
      <c r="I54" s="40">
        <v>46.4</v>
      </c>
      <c r="J54" s="40">
        <v>54.9</v>
      </c>
      <c r="K54" s="40">
        <v>52.1</v>
      </c>
      <c r="L54" s="40">
        <v>42.7</v>
      </c>
      <c r="M54" s="40">
        <v>25.7</v>
      </c>
      <c r="N54" s="40">
        <v>9.6999999999999993</v>
      </c>
      <c r="O54" s="40">
        <v>1.3</v>
      </c>
      <c r="P54">
        <v>-25</v>
      </c>
      <c r="R54" s="36" t="str">
        <f t="shared" si="0"/>
        <v>-</v>
      </c>
      <c r="S54" s="36" t="str">
        <f>IFERROR(HLOOKUP(SANCO2!$D$8,'phius_monthly climate data'!$V$3:$CI$82,'phius_monthly climate data'!$CJ54,FALSE),"")</f>
        <v/>
      </c>
      <c r="T54" s="37" t="s">
        <v>5</v>
      </c>
      <c r="U54" s="37" t="s">
        <v>80</v>
      </c>
      <c r="X54" s="37" t="str">
        <v>SAND POINT</v>
      </c>
      <c r="AD54" s="37" t="str">
        <v>SAN DIEGO LINDBERGH FIELD</v>
      </c>
      <c r="AW54" s="37" t="str">
        <v>WORTHINGTON (AWOS)</v>
      </c>
      <c r="CA54" s="37" t="str">
        <v>SAN ANTONIO KELLY FIELD AFB</v>
      </c>
      <c r="CJ54">
        <v>52</v>
      </c>
      <c r="CL54" t="s">
        <v>93</v>
      </c>
      <c r="CM54" t="s">
        <v>111</v>
      </c>
    </row>
    <row r="55" spans="1:91" ht="15" thickBot="1" x14ac:dyDescent="0.35">
      <c r="A55" t="s">
        <v>5</v>
      </c>
      <c r="B55" t="s">
        <v>35</v>
      </c>
      <c r="C55" t="s">
        <v>154</v>
      </c>
      <c r="D55" s="39">
        <v>17.5</v>
      </c>
      <c r="E55" s="40">
        <v>22.1</v>
      </c>
      <c r="F55" s="40">
        <v>25.6</v>
      </c>
      <c r="G55" s="40">
        <v>37.700000000000003</v>
      </c>
      <c r="H55" s="40">
        <v>49.5</v>
      </c>
      <c r="I55" s="40">
        <v>57.5</v>
      </c>
      <c r="J55" s="40">
        <v>60.8</v>
      </c>
      <c r="K55" s="40">
        <v>58.5</v>
      </c>
      <c r="L55" s="40">
        <v>50.3</v>
      </c>
      <c r="M55" s="40">
        <v>37.299999999999997</v>
      </c>
      <c r="N55" s="40">
        <v>23.4</v>
      </c>
      <c r="O55" s="40">
        <v>19</v>
      </c>
      <c r="P55">
        <v>4</v>
      </c>
      <c r="R55" s="36" t="str">
        <f t="shared" si="0"/>
        <v>-</v>
      </c>
      <c r="S55" s="36" t="str">
        <f>IFERROR(HLOOKUP(SANCO2!$D$8,'phius_monthly climate data'!$V$3:$CI$82,'phius_monthly climate data'!$CJ55,FALSE),"")</f>
        <v/>
      </c>
      <c r="T55" s="37" t="s">
        <v>98</v>
      </c>
      <c r="U55" s="37" t="s">
        <v>81</v>
      </c>
      <c r="X55" s="37" t="str">
        <v>SAVOONGA</v>
      </c>
      <c r="AD55" s="37" t="str">
        <v>SAN DIEGO MIRAMAR NAS</v>
      </c>
      <c r="CA55" s="37" t="str">
        <v>SAN ANTONIO/STINSON</v>
      </c>
      <c r="CJ55">
        <v>53</v>
      </c>
      <c r="CL55" t="s">
        <v>94</v>
      </c>
      <c r="CM55" t="s">
        <v>111</v>
      </c>
    </row>
    <row r="56" spans="1:91" ht="15" thickBot="1" x14ac:dyDescent="0.35">
      <c r="A56" t="s">
        <v>5</v>
      </c>
      <c r="B56" t="s">
        <v>35</v>
      </c>
      <c r="C56" t="s">
        <v>155</v>
      </c>
      <c r="D56" s="39">
        <v>-6.5</v>
      </c>
      <c r="E56" s="40">
        <v>2.7</v>
      </c>
      <c r="F56" s="40">
        <v>11</v>
      </c>
      <c r="G56" s="40">
        <v>31.3</v>
      </c>
      <c r="H56" s="40">
        <v>47.3</v>
      </c>
      <c r="I56" s="40">
        <v>57.8</v>
      </c>
      <c r="J56" s="40">
        <v>59.8</v>
      </c>
      <c r="K56" s="40">
        <v>55</v>
      </c>
      <c r="L56" s="40">
        <v>45</v>
      </c>
      <c r="M56" s="40">
        <v>26.9</v>
      </c>
      <c r="N56" s="40">
        <v>6.5</v>
      </c>
      <c r="O56" s="40">
        <v>-3.9</v>
      </c>
      <c r="P56">
        <v>-38</v>
      </c>
      <c r="R56" s="36" t="str">
        <f t="shared" si="0"/>
        <v>-</v>
      </c>
      <c r="S56" s="36" t="str">
        <f>IFERROR(HLOOKUP(SANCO2!$D$8,'phius_monthly climate data'!$V$3:$CI$82,'phius_monthly climate data'!$CJ56,FALSE),"")</f>
        <v/>
      </c>
      <c r="T56" s="37" t="s">
        <v>98</v>
      </c>
      <c r="U56" s="37" t="s">
        <v>82</v>
      </c>
      <c r="X56" s="37" t="str">
        <v>SELAWIK</v>
      </c>
      <c r="AD56" s="37" t="str">
        <v>SAN DIEGO NORTH ISLAND NAS</v>
      </c>
      <c r="CA56" s="37" t="str">
        <v>TYLER/POUNDS FLD</v>
      </c>
      <c r="CJ56">
        <v>54</v>
      </c>
      <c r="CL56" t="s">
        <v>95</v>
      </c>
      <c r="CM56" t="s">
        <v>111</v>
      </c>
    </row>
    <row r="57" spans="1:91" ht="15" thickBot="1" x14ac:dyDescent="0.35">
      <c r="A57" t="s">
        <v>5</v>
      </c>
      <c r="B57" t="s">
        <v>35</v>
      </c>
      <c r="C57" t="s">
        <v>156</v>
      </c>
      <c r="D57" s="39">
        <v>10.9</v>
      </c>
      <c r="E57" s="40">
        <v>15.2</v>
      </c>
      <c r="F57" s="40">
        <v>14.8</v>
      </c>
      <c r="G57" s="40">
        <v>24.5</v>
      </c>
      <c r="H57" s="40">
        <v>34.700000000000003</v>
      </c>
      <c r="I57" s="40">
        <v>43.2</v>
      </c>
      <c r="J57" s="40">
        <v>48.5</v>
      </c>
      <c r="K57" s="40">
        <v>50.2</v>
      </c>
      <c r="L57" s="40">
        <v>45.4</v>
      </c>
      <c r="M57" s="40">
        <v>34.299999999999997</v>
      </c>
      <c r="N57" s="40">
        <v>25.6</v>
      </c>
      <c r="O57" s="40">
        <v>16.3</v>
      </c>
      <c r="P57">
        <v>-6</v>
      </c>
      <c r="R57" s="36" t="str">
        <f t="shared" si="0"/>
        <v>-</v>
      </c>
      <c r="S57" s="36" t="str">
        <f>IFERROR(HLOOKUP(SANCO2!$D$8,'phius_monthly climate data'!$V$3:$CI$82,'phius_monthly climate data'!$CJ57,FALSE),"")</f>
        <v/>
      </c>
      <c r="T57" s="37" t="s">
        <v>5</v>
      </c>
      <c r="U57" s="37" t="s">
        <v>83</v>
      </c>
      <c r="X57" s="37" t="str">
        <v>SEWARD</v>
      </c>
      <c r="AD57" s="37" t="str">
        <v>SAN DIEGO/MONTGOMER</v>
      </c>
      <c r="CA57" s="37" t="str">
        <v>VICTORIA REGIONAL AP</v>
      </c>
      <c r="CJ57">
        <v>55</v>
      </c>
      <c r="CL57" t="s">
        <v>96</v>
      </c>
      <c r="CM57" t="s">
        <v>111</v>
      </c>
    </row>
    <row r="58" spans="1:91" ht="15" thickBot="1" x14ac:dyDescent="0.35">
      <c r="A58" t="s">
        <v>5</v>
      </c>
      <c r="B58" t="s">
        <v>35</v>
      </c>
      <c r="C58" t="s">
        <v>157</v>
      </c>
      <c r="D58" s="39">
        <v>35.5</v>
      </c>
      <c r="E58" s="40">
        <v>35.299999999999997</v>
      </c>
      <c r="F58" s="40">
        <v>35.799999999999997</v>
      </c>
      <c r="G58" s="40">
        <v>40.6</v>
      </c>
      <c r="H58" s="40">
        <v>44.8</v>
      </c>
      <c r="I58" s="40">
        <v>50.4</v>
      </c>
      <c r="J58" s="40">
        <v>54.6</v>
      </c>
      <c r="K58" s="40">
        <v>55.3</v>
      </c>
      <c r="L58" s="40">
        <v>51.6</v>
      </c>
      <c r="M58" s="40">
        <v>44.8</v>
      </c>
      <c r="N58" s="40">
        <v>38.799999999999997</v>
      </c>
      <c r="O58" s="40">
        <v>36.799999999999997</v>
      </c>
      <c r="P58">
        <v>20</v>
      </c>
      <c r="S58" s="36" t="str">
        <f>IFERROR(HLOOKUP(SANCO2!$D$8,'phius_monthly climate data'!$V$3:$CI$82,'phius_monthly climate data'!$CJ58,FALSE),"")</f>
        <v/>
      </c>
      <c r="T58" s="37" t="s">
        <v>158</v>
      </c>
      <c r="U58" s="37" t="s">
        <v>84</v>
      </c>
      <c r="X58" s="37" t="str">
        <v>SHEMYA AFB</v>
      </c>
      <c r="AD58" s="37" t="str">
        <v>SAN FRANCISCO INTL AP</v>
      </c>
      <c r="CA58" s="37" t="str">
        <v>WACO REGIONAL AP</v>
      </c>
      <c r="CJ58">
        <v>56</v>
      </c>
    </row>
    <row r="59" spans="1:91" ht="15" thickBot="1" x14ac:dyDescent="0.35">
      <c r="A59" t="s">
        <v>5</v>
      </c>
      <c r="B59" t="s">
        <v>35</v>
      </c>
      <c r="C59" t="s">
        <v>159</v>
      </c>
      <c r="D59" s="39">
        <v>-4.7</v>
      </c>
      <c r="E59" s="40">
        <v>1.7</v>
      </c>
      <c r="F59" s="40">
        <v>9.9</v>
      </c>
      <c r="G59" s="40">
        <v>31.6</v>
      </c>
      <c r="H59" s="40">
        <v>48.2</v>
      </c>
      <c r="I59" s="40">
        <v>59</v>
      </c>
      <c r="J59" s="40">
        <v>60.6</v>
      </c>
      <c r="K59" s="40">
        <v>55.6</v>
      </c>
      <c r="L59" s="40">
        <v>44.7</v>
      </c>
      <c r="M59" s="40">
        <v>25.2</v>
      </c>
      <c r="N59" s="40">
        <v>4.2</v>
      </c>
      <c r="O59" s="40">
        <v>-2.9</v>
      </c>
      <c r="P59">
        <v>-33</v>
      </c>
      <c r="S59" s="36" t="str">
        <f>IFERROR(HLOOKUP(SANCO2!$D$8,'phius_monthly climate data'!$V$3:$CI$82,'phius_monthly climate data'!$CJ59,FALSE),"")</f>
        <v/>
      </c>
      <c r="T59" s="37" t="s">
        <v>5</v>
      </c>
      <c r="U59" s="37" t="s">
        <v>85</v>
      </c>
      <c r="X59" s="37" t="str">
        <v>SHISHMAREF (AWOS)</v>
      </c>
      <c r="AD59" s="37" t="str">
        <v>SAN JOSE INTL AP</v>
      </c>
      <c r="CA59" s="37" t="str">
        <v>WICHITA FALLS MUNICIPAL ARPT</v>
      </c>
      <c r="CJ59">
        <v>57</v>
      </c>
    </row>
    <row r="60" spans="1:91" ht="15" thickBot="1" x14ac:dyDescent="0.35">
      <c r="A60" t="s">
        <v>5</v>
      </c>
      <c r="B60" t="s">
        <v>35</v>
      </c>
      <c r="C60" t="s">
        <v>160</v>
      </c>
      <c r="D60" s="39">
        <v>4.9000000000000004</v>
      </c>
      <c r="E60" s="40">
        <v>7.4</v>
      </c>
      <c r="F60" s="40">
        <v>9.3000000000000007</v>
      </c>
      <c r="G60" s="40">
        <v>22</v>
      </c>
      <c r="H60" s="40">
        <v>36.5</v>
      </c>
      <c r="I60" s="40">
        <v>47.6</v>
      </c>
      <c r="J60" s="40">
        <v>51.9</v>
      </c>
      <c r="K60" s="40">
        <v>50.5</v>
      </c>
      <c r="L60" s="40">
        <v>43.1</v>
      </c>
      <c r="M60" s="40">
        <v>29.6</v>
      </c>
      <c r="N60" s="40">
        <v>17.399999999999999</v>
      </c>
      <c r="O60" s="40">
        <v>8.1999999999999993</v>
      </c>
      <c r="P60">
        <v>-17</v>
      </c>
      <c r="S60" s="36" t="str">
        <f>IFERROR(HLOOKUP(SANCO2!$D$8,'phius_monthly climate data'!$V$3:$CI$82,'phius_monthly climate data'!$CJ60,FALSE),"")</f>
        <v/>
      </c>
      <c r="T60" s="37" t="s">
        <v>5</v>
      </c>
      <c r="U60" s="37" t="s">
        <v>86</v>
      </c>
      <c r="X60" s="37" t="str">
        <v>SITKA JAPONSKI AP</v>
      </c>
      <c r="AD60" s="37" t="str">
        <v>SAN LUIS CO RGNL</v>
      </c>
      <c r="CA60" s="37" t="str">
        <v>WINK WINKLER COUNTY AP</v>
      </c>
      <c r="CJ60">
        <v>58</v>
      </c>
    </row>
    <row r="61" spans="1:91" ht="15" thickBot="1" x14ac:dyDescent="0.35">
      <c r="A61" t="s">
        <v>5</v>
      </c>
      <c r="B61" t="s">
        <v>35</v>
      </c>
      <c r="C61" t="s">
        <v>161</v>
      </c>
      <c r="D61" s="39">
        <v>-14.5</v>
      </c>
      <c r="E61" s="40">
        <v>-4.5999999999999996</v>
      </c>
      <c r="F61" s="40">
        <v>6.9</v>
      </c>
      <c r="G61" s="40">
        <v>29.6</v>
      </c>
      <c r="H61" s="40">
        <v>46.1</v>
      </c>
      <c r="I61" s="40">
        <v>56.4</v>
      </c>
      <c r="J61" s="40">
        <v>58.8</v>
      </c>
      <c r="K61" s="40">
        <v>54.2</v>
      </c>
      <c r="L61" s="40">
        <v>42.3</v>
      </c>
      <c r="M61" s="40">
        <v>22</v>
      </c>
      <c r="N61" s="40">
        <v>-2</v>
      </c>
      <c r="O61" s="40">
        <v>-11.8</v>
      </c>
      <c r="P61">
        <v>-47</v>
      </c>
      <c r="S61" s="36" t="str">
        <f>IFERROR(HLOOKUP(SANCO2!$D$8,'phius_monthly climate data'!$V$3:$CI$82,'phius_monthly climate data'!$CJ61,FALSE),"")</f>
        <v/>
      </c>
      <c r="T61" s="37" t="s">
        <v>98</v>
      </c>
      <c r="U61" s="37" t="s">
        <v>87</v>
      </c>
      <c r="X61" s="37" t="str">
        <v>SKAGWAY AIRPORT</v>
      </c>
      <c r="AD61" s="37" t="str">
        <v>SANDBERG</v>
      </c>
      <c r="CJ61">
        <v>59</v>
      </c>
    </row>
    <row r="62" spans="1:91" ht="15" thickBot="1" x14ac:dyDescent="0.35">
      <c r="A62" t="s">
        <v>5</v>
      </c>
      <c r="B62" t="s">
        <v>35</v>
      </c>
      <c r="C62" t="s">
        <v>162</v>
      </c>
      <c r="D62" s="39">
        <v>16</v>
      </c>
      <c r="E62" s="40">
        <v>21.4</v>
      </c>
      <c r="F62" s="40">
        <v>25.5</v>
      </c>
      <c r="G62" s="40">
        <v>37.799999999999997</v>
      </c>
      <c r="H62" s="40">
        <v>48.7</v>
      </c>
      <c r="I62" s="40">
        <v>55.7</v>
      </c>
      <c r="J62" s="40">
        <v>58.5</v>
      </c>
      <c r="K62" s="40">
        <v>56</v>
      </c>
      <c r="L62" s="40">
        <v>48.4</v>
      </c>
      <c r="M62" s="40">
        <v>35.700000000000003</v>
      </c>
      <c r="N62" s="40">
        <v>21.9</v>
      </c>
      <c r="O62" s="40">
        <v>17.7</v>
      </c>
      <c r="P62">
        <v>3</v>
      </c>
      <c r="S62" s="36" t="str">
        <f>IFERROR(HLOOKUP(SANCO2!$D$8,'phius_monthly climate data'!$V$3:$CI$82,'phius_monthly climate data'!$CJ62,FALSE),"")</f>
        <v/>
      </c>
      <c r="T62" s="37" t="s">
        <v>5</v>
      </c>
      <c r="U62" s="37" t="s">
        <v>88</v>
      </c>
      <c r="X62" s="37" t="str">
        <v>SLEETMUTE</v>
      </c>
      <c r="AD62" s="37" t="str">
        <v>SANTA BARBARA MUNICIPAL AP</v>
      </c>
      <c r="CJ62">
        <v>60</v>
      </c>
    </row>
    <row r="63" spans="1:91" ht="15" thickBot="1" x14ac:dyDescent="0.35">
      <c r="A63" t="s">
        <v>5</v>
      </c>
      <c r="B63" t="s">
        <v>35</v>
      </c>
      <c r="C63" t="s">
        <v>163</v>
      </c>
      <c r="D63" s="39">
        <v>30.5</v>
      </c>
      <c r="E63" s="40">
        <v>33</v>
      </c>
      <c r="F63" s="40">
        <v>34.4</v>
      </c>
      <c r="G63" s="40">
        <v>40.6</v>
      </c>
      <c r="H63" s="40">
        <v>47.4</v>
      </c>
      <c r="I63" s="40">
        <v>53.3</v>
      </c>
      <c r="J63" s="40">
        <v>55.9</v>
      </c>
      <c r="K63" s="40">
        <v>55.3</v>
      </c>
      <c r="L63" s="40">
        <v>50.5</v>
      </c>
      <c r="M63" s="40">
        <v>43.4</v>
      </c>
      <c r="N63" s="40">
        <v>35.799999999999997</v>
      </c>
      <c r="O63" s="40">
        <v>32.200000000000003</v>
      </c>
      <c r="P63">
        <v>5</v>
      </c>
      <c r="S63" s="36" t="str">
        <f>IFERROR(HLOOKUP(SANCO2!$D$8,'phius_monthly climate data'!$V$3:$CI$82,'phius_monthly climate data'!$CJ63,FALSE),"")</f>
        <v/>
      </c>
      <c r="T63" s="37" t="s">
        <v>5</v>
      </c>
      <c r="U63" s="37" t="s">
        <v>89</v>
      </c>
      <c r="X63" s="37" t="str">
        <v>SOLDOTNA</v>
      </c>
      <c r="AD63" s="37" t="str">
        <v>SANTA MARIA PUBLIC ARPT</v>
      </c>
      <c r="CJ63">
        <v>61</v>
      </c>
    </row>
    <row r="64" spans="1:91" ht="15" thickBot="1" x14ac:dyDescent="0.35">
      <c r="A64" t="s">
        <v>5</v>
      </c>
      <c r="B64" t="s">
        <v>35</v>
      </c>
      <c r="C64" t="s">
        <v>164</v>
      </c>
      <c r="D64" s="39">
        <v>-4.2</v>
      </c>
      <c r="E64" s="40">
        <v>-3.7</v>
      </c>
      <c r="F64" s="40">
        <v>-0.3</v>
      </c>
      <c r="G64" s="40">
        <v>10.1</v>
      </c>
      <c r="H64" s="40">
        <v>27.8</v>
      </c>
      <c r="I64" s="40">
        <v>37.799999999999997</v>
      </c>
      <c r="J64" s="40">
        <v>46</v>
      </c>
      <c r="K64" s="40">
        <v>46.4</v>
      </c>
      <c r="L64" s="40">
        <v>40.299999999999997</v>
      </c>
      <c r="M64" s="40">
        <v>26.4</v>
      </c>
      <c r="N64" s="40">
        <v>14.8</v>
      </c>
      <c r="O64" s="40">
        <v>3.3</v>
      </c>
      <c r="P64">
        <v>-14</v>
      </c>
      <c r="S64" s="36" t="str">
        <f>IFERROR(HLOOKUP(SANCO2!$D$8,'phius_monthly climate data'!$V$3:$CI$82,'phius_monthly climate data'!$CJ64,FALSE),"")</f>
        <v/>
      </c>
      <c r="T64" s="37" t="s">
        <v>5</v>
      </c>
      <c r="U64" s="37" t="s">
        <v>90</v>
      </c>
      <c r="X64" s="37" t="str">
        <v>ST PAUL ISLAND ARPT</v>
      </c>
      <c r="AD64" s="37" t="str">
        <v>SANTA MONICA MUNI</v>
      </c>
      <c r="CJ64">
        <v>62</v>
      </c>
    </row>
    <row r="65" spans="1:88" ht="15" thickBot="1" x14ac:dyDescent="0.35">
      <c r="A65" t="s">
        <v>5</v>
      </c>
      <c r="B65" t="s">
        <v>35</v>
      </c>
      <c r="C65" t="s">
        <v>165</v>
      </c>
      <c r="D65" s="39">
        <v>24</v>
      </c>
      <c r="E65" s="40">
        <v>24.8</v>
      </c>
      <c r="F65" s="40">
        <v>26.3</v>
      </c>
      <c r="G65" s="40">
        <v>33.4</v>
      </c>
      <c r="H65" s="40">
        <v>40.200000000000003</v>
      </c>
      <c r="I65" s="40">
        <v>46.6</v>
      </c>
      <c r="J65" s="40">
        <v>51</v>
      </c>
      <c r="K65" s="40">
        <v>52.5</v>
      </c>
      <c r="L65" s="40">
        <v>47.5</v>
      </c>
      <c r="M65" s="40">
        <v>38.4</v>
      </c>
      <c r="N65" s="40">
        <v>31.9</v>
      </c>
      <c r="O65" s="40">
        <v>27.6</v>
      </c>
      <c r="P65">
        <v>10</v>
      </c>
      <c r="S65" s="36" t="str">
        <f>IFERROR(HLOOKUP(SANCO2!$D$8,'phius_monthly climate data'!$V$3:$CI$82,'phius_monthly climate data'!$CJ65,FALSE),"")</f>
        <v/>
      </c>
      <c r="T65" s="37" t="s">
        <v>5</v>
      </c>
      <c r="U65" s="37" t="s">
        <v>91</v>
      </c>
      <c r="X65" s="37" t="str">
        <v>TALKEETNA STATE ARPT</v>
      </c>
      <c r="AD65" s="37" t="str">
        <v>SANTA ROSA (AWOS)</v>
      </c>
      <c r="CJ65">
        <v>63</v>
      </c>
    </row>
    <row r="66" spans="1:88" ht="15" thickBot="1" x14ac:dyDescent="0.35">
      <c r="A66" t="s">
        <v>5</v>
      </c>
      <c r="B66" t="s">
        <v>35</v>
      </c>
      <c r="C66" t="s">
        <v>166</v>
      </c>
      <c r="D66" s="39">
        <v>6.3</v>
      </c>
      <c r="E66" s="40">
        <v>10.7</v>
      </c>
      <c r="F66" s="40">
        <v>11</v>
      </c>
      <c r="G66" s="40">
        <v>24.7</v>
      </c>
      <c r="H66" s="40">
        <v>39.5</v>
      </c>
      <c r="I66" s="40">
        <v>50.1</v>
      </c>
      <c r="J66" s="40">
        <v>53.2</v>
      </c>
      <c r="K66" s="40">
        <v>51.3</v>
      </c>
      <c r="L66" s="40">
        <v>44.1</v>
      </c>
      <c r="M66" s="40">
        <v>28.9</v>
      </c>
      <c r="N66" s="40">
        <v>17.600000000000001</v>
      </c>
      <c r="O66" s="40">
        <v>9.1</v>
      </c>
      <c r="P66">
        <v>-9</v>
      </c>
      <c r="S66" s="36" t="str">
        <f>IFERROR(HLOOKUP(SANCO2!$D$8,'phius_monthly climate data'!$V$3:$CI$82,'phius_monthly climate data'!$CJ66,FALSE),"")</f>
        <v/>
      </c>
      <c r="T66" s="37" t="s">
        <v>5</v>
      </c>
      <c r="U66" s="37" t="s">
        <v>92</v>
      </c>
      <c r="X66" s="37" t="str">
        <v>TANANA RALPH M CALHOUN MEM AP</v>
      </c>
      <c r="AD66" s="37" t="str">
        <v>STOCKTON METROPOLITAN ARPT</v>
      </c>
      <c r="CJ66">
        <v>64</v>
      </c>
    </row>
    <row r="67" spans="1:88" ht="15" thickBot="1" x14ac:dyDescent="0.35">
      <c r="A67" t="s">
        <v>5</v>
      </c>
      <c r="B67" t="s">
        <v>35</v>
      </c>
      <c r="C67" t="s">
        <v>167</v>
      </c>
      <c r="D67" s="39">
        <v>31.4</v>
      </c>
      <c r="E67" s="40">
        <v>32.700000000000003</v>
      </c>
      <c r="F67" s="40">
        <v>31.6</v>
      </c>
      <c r="G67" s="40">
        <v>35.700000000000003</v>
      </c>
      <c r="H67" s="40">
        <v>41.6</v>
      </c>
      <c r="I67" s="40">
        <v>47.3</v>
      </c>
      <c r="J67" s="40">
        <v>51.6</v>
      </c>
      <c r="K67" s="40">
        <v>53.3</v>
      </c>
      <c r="L67" s="40">
        <v>49.7</v>
      </c>
      <c r="M67" s="40">
        <v>42.4</v>
      </c>
      <c r="N67" s="40">
        <v>37.200000000000003</v>
      </c>
      <c r="O67" s="40">
        <v>33.700000000000003</v>
      </c>
      <c r="P67">
        <v>18</v>
      </c>
      <c r="S67" s="36" t="str">
        <f>IFERROR(HLOOKUP(SANCO2!$D$8,'phius_monthly climate data'!$V$3:$CI$82,'phius_monthly climate data'!$CJ67,FALSE),"")</f>
        <v/>
      </c>
      <c r="T67" s="37" t="s">
        <v>5</v>
      </c>
      <c r="U67" s="37" t="s">
        <v>93</v>
      </c>
      <c r="X67" s="37" t="str">
        <v>TOGIAK VILLAGE AWOS</v>
      </c>
      <c r="AD67" s="37" t="str">
        <v>TRAVIS FIELD AFB</v>
      </c>
      <c r="CJ67">
        <v>65</v>
      </c>
    </row>
    <row r="68" spans="1:88" ht="15" thickBot="1" x14ac:dyDescent="0.35">
      <c r="A68" t="s">
        <v>5</v>
      </c>
      <c r="B68" t="s">
        <v>35</v>
      </c>
      <c r="C68" t="s">
        <v>168</v>
      </c>
      <c r="D68" s="39">
        <v>3.8</v>
      </c>
      <c r="E68" s="40">
        <v>3.5</v>
      </c>
      <c r="F68" s="40">
        <v>7.2</v>
      </c>
      <c r="G68" s="40">
        <v>16.2</v>
      </c>
      <c r="H68" s="40">
        <v>29.6</v>
      </c>
      <c r="I68" s="40">
        <v>40</v>
      </c>
      <c r="J68" s="40">
        <v>47</v>
      </c>
      <c r="K68" s="40">
        <v>46.6</v>
      </c>
      <c r="L68" s="40">
        <v>41</v>
      </c>
      <c r="M68" s="40">
        <v>32.9</v>
      </c>
      <c r="N68" s="40">
        <v>25.4</v>
      </c>
      <c r="O68" s="40">
        <v>12.1</v>
      </c>
      <c r="P68">
        <v>-12</v>
      </c>
      <c r="S68" s="36" t="str">
        <f>IFERROR(HLOOKUP(SANCO2!$D$8,'phius_monthly climate data'!$V$3:$CI$82,'phius_monthly climate data'!$CJ68,FALSE),"")</f>
        <v/>
      </c>
      <c r="T68" s="37" t="s">
        <v>5</v>
      </c>
      <c r="U68" s="37" t="s">
        <v>94</v>
      </c>
      <c r="X68" s="37" t="str">
        <v>UNALAKLEET FIELD</v>
      </c>
      <c r="AD68" s="37" t="str">
        <v>TRUCKEE-TAHOE</v>
      </c>
      <c r="CJ68">
        <v>66</v>
      </c>
    </row>
    <row r="69" spans="1:88" ht="15" thickBot="1" x14ac:dyDescent="0.35">
      <c r="A69" t="s">
        <v>5</v>
      </c>
      <c r="B69" t="s">
        <v>35</v>
      </c>
      <c r="C69" t="s">
        <v>169</v>
      </c>
      <c r="D69" s="39">
        <v>-5.0999999999999996</v>
      </c>
      <c r="E69" s="40">
        <v>-2.1</v>
      </c>
      <c r="F69" s="40">
        <v>1.3</v>
      </c>
      <c r="G69" s="40">
        <v>15</v>
      </c>
      <c r="H69" s="40">
        <v>34.700000000000003</v>
      </c>
      <c r="I69" s="40">
        <v>51.4</v>
      </c>
      <c r="J69" s="40">
        <v>57.2</v>
      </c>
      <c r="K69" s="40">
        <v>53.7</v>
      </c>
      <c r="L69" s="40">
        <v>43.3</v>
      </c>
      <c r="M69" s="40">
        <v>24</v>
      </c>
      <c r="N69" s="40">
        <v>6.4</v>
      </c>
      <c r="O69" s="40">
        <v>-0.9</v>
      </c>
      <c r="P69">
        <v>-49</v>
      </c>
      <c r="S69" s="36" t="str">
        <f>IFERROR(HLOOKUP(SANCO2!$D$8,'phius_monthly climate data'!$V$3:$CI$82,'phius_monthly climate data'!$CJ69,FALSE),"")</f>
        <v/>
      </c>
      <c r="T69" s="37" t="s">
        <v>5</v>
      </c>
      <c r="U69" s="37" t="s">
        <v>95</v>
      </c>
      <c r="X69" s="37" t="str">
        <v>VALDEZ PIONEER FIEL</v>
      </c>
      <c r="AD69" s="37" t="str">
        <v>UKIAH MUNICIPAL AP</v>
      </c>
      <c r="CJ69">
        <v>67</v>
      </c>
    </row>
    <row r="70" spans="1:88" ht="15" thickBot="1" x14ac:dyDescent="0.35">
      <c r="A70" t="s">
        <v>5</v>
      </c>
      <c r="B70" t="s">
        <v>35</v>
      </c>
      <c r="C70" t="s">
        <v>170</v>
      </c>
      <c r="D70" s="39">
        <v>25.8</v>
      </c>
      <c r="E70" s="40">
        <v>27.4</v>
      </c>
      <c r="F70" s="40">
        <v>30.9</v>
      </c>
      <c r="G70" s="40">
        <v>38.1</v>
      </c>
      <c r="H70" s="40">
        <v>45.8</v>
      </c>
      <c r="I70" s="40">
        <v>51.9</v>
      </c>
      <c r="J70" s="40">
        <v>55.6</v>
      </c>
      <c r="K70" s="40">
        <v>55.2</v>
      </c>
      <c r="L70" s="40">
        <v>49.6</v>
      </c>
      <c r="M70" s="40">
        <v>39.799999999999997</v>
      </c>
      <c r="N70" s="40">
        <v>31.1</v>
      </c>
      <c r="O70" s="40">
        <v>27.1</v>
      </c>
      <c r="P70">
        <v>15</v>
      </c>
      <c r="S70" s="36" t="str">
        <f>IFERROR(HLOOKUP(SANCO2!$D$8,'phius_monthly climate data'!$V$3:$CI$82,'phius_monthly climate data'!$CJ70,FALSE),"")</f>
        <v/>
      </c>
      <c r="T70" s="37" t="s">
        <v>5</v>
      </c>
      <c r="U70" s="37" t="s">
        <v>96</v>
      </c>
      <c r="X70" s="37" t="str">
        <v>VALDEZ WSO</v>
      </c>
      <c r="AD70" s="37" t="str">
        <v>VAN NUYS AIRPORT</v>
      </c>
      <c r="CJ70">
        <v>68</v>
      </c>
    </row>
    <row r="71" spans="1:88" ht="15" thickBot="1" x14ac:dyDescent="0.35">
      <c r="A71" t="s">
        <v>5</v>
      </c>
      <c r="B71" t="s">
        <v>35</v>
      </c>
      <c r="C71" t="s">
        <v>171</v>
      </c>
      <c r="D71" s="39">
        <v>31.1</v>
      </c>
      <c r="E71" s="40">
        <v>31.9</v>
      </c>
      <c r="F71" s="40">
        <v>32.1</v>
      </c>
      <c r="G71" s="40">
        <v>35.4</v>
      </c>
      <c r="H71" s="40">
        <v>39</v>
      </c>
      <c r="I71" s="40">
        <v>43.3</v>
      </c>
      <c r="J71" s="40">
        <v>47.5</v>
      </c>
      <c r="K71" s="40">
        <v>50.3</v>
      </c>
      <c r="L71" s="40">
        <v>48.6</v>
      </c>
      <c r="M71" s="40">
        <v>43.1</v>
      </c>
      <c r="N71" s="40">
        <v>37.799999999999997</v>
      </c>
      <c r="O71" s="40">
        <v>33</v>
      </c>
      <c r="P71">
        <v>20</v>
      </c>
      <c r="S71" s="36" t="str">
        <f>IFERROR(HLOOKUP(SANCO2!$D$8,'phius_monthly climate data'!$V$3:$CI$82,'phius_monthly climate data'!$CJ71,FALSE),"")</f>
        <v/>
      </c>
      <c r="T71" s="37" t="s">
        <v>98</v>
      </c>
      <c r="U71" s="37" t="s">
        <v>97</v>
      </c>
      <c r="X71" s="37" t="str">
        <v>WHITTIER</v>
      </c>
      <c r="AD71" s="37" t="str">
        <v>VISALIA MUNI (AWOS)</v>
      </c>
      <c r="CJ71">
        <v>69</v>
      </c>
    </row>
    <row r="72" spans="1:88" ht="15" thickBot="1" x14ac:dyDescent="0.35">
      <c r="A72" t="s">
        <v>5</v>
      </c>
      <c r="B72" t="s">
        <v>35</v>
      </c>
      <c r="C72" t="s">
        <v>172</v>
      </c>
      <c r="D72" s="39">
        <v>-0.2</v>
      </c>
      <c r="E72" s="40">
        <v>0.5</v>
      </c>
      <c r="F72" s="40">
        <v>-0.7</v>
      </c>
      <c r="G72" s="40">
        <v>11.8</v>
      </c>
      <c r="H72" s="40">
        <v>28.9</v>
      </c>
      <c r="I72" s="40">
        <v>39.1</v>
      </c>
      <c r="J72" s="40">
        <v>49.3</v>
      </c>
      <c r="K72" s="40">
        <v>48.5</v>
      </c>
      <c r="L72" s="40">
        <v>41.8</v>
      </c>
      <c r="M72" s="40">
        <v>29.5</v>
      </c>
      <c r="N72" s="40">
        <v>16.3</v>
      </c>
      <c r="O72" s="40">
        <v>3.8</v>
      </c>
      <c r="P72">
        <v>-31</v>
      </c>
      <c r="S72" s="36" t="str">
        <f>IFERROR(HLOOKUP(SANCO2!$D$8,'phius_monthly climate data'!$V$3:$CI$82,'phius_monthly climate data'!$CJ72,FALSE),"")</f>
        <v/>
      </c>
      <c r="X72" s="37" t="str">
        <v>WRANGELL</v>
      </c>
      <c r="AD72" s="37" t="str">
        <v>YUBA CO</v>
      </c>
      <c r="CJ72">
        <v>70</v>
      </c>
    </row>
    <row r="73" spans="1:88" ht="15" thickBot="1" x14ac:dyDescent="0.35">
      <c r="A73" t="s">
        <v>5</v>
      </c>
      <c r="B73" t="s">
        <v>35</v>
      </c>
      <c r="C73" t="s">
        <v>173</v>
      </c>
      <c r="D73" s="39">
        <v>36</v>
      </c>
      <c r="E73" s="40">
        <v>36.6</v>
      </c>
      <c r="F73" s="40">
        <v>37.299999999999997</v>
      </c>
      <c r="G73" s="40">
        <v>42.5</v>
      </c>
      <c r="H73" s="40">
        <v>47.8</v>
      </c>
      <c r="I73" s="40">
        <v>52.8</v>
      </c>
      <c r="J73" s="40">
        <v>56.1</v>
      </c>
      <c r="K73" s="40">
        <v>57.1</v>
      </c>
      <c r="L73" s="40">
        <v>53.1</v>
      </c>
      <c r="M73" s="40">
        <v>46.1</v>
      </c>
      <c r="N73" s="40">
        <v>39.700000000000003</v>
      </c>
      <c r="O73" s="40">
        <v>37</v>
      </c>
      <c r="P73">
        <v>18</v>
      </c>
      <c r="S73" s="36" t="str">
        <f>IFERROR(HLOOKUP(SANCO2!$D$8,'phius_monthly climate data'!$V$3:$CI$82,'phius_monthly climate data'!$CJ73,FALSE),"")</f>
        <v/>
      </c>
      <c r="X73" s="37" t="str">
        <v>YAKUTAT STATE ARPT</v>
      </c>
      <c r="CJ73">
        <v>71</v>
      </c>
    </row>
    <row r="74" spans="1:88" ht="15" thickBot="1" x14ac:dyDescent="0.35">
      <c r="A74" t="s">
        <v>5</v>
      </c>
      <c r="B74" t="s">
        <v>35</v>
      </c>
      <c r="C74" t="s">
        <v>174</v>
      </c>
      <c r="D74" s="39">
        <v>26.5</v>
      </c>
      <c r="E74" s="40">
        <v>30.2</v>
      </c>
      <c r="F74" s="40">
        <v>32.200000000000003</v>
      </c>
      <c r="G74" s="40">
        <v>40.9</v>
      </c>
      <c r="H74" s="40">
        <v>49.4</v>
      </c>
      <c r="I74" s="40">
        <v>55.3</v>
      </c>
      <c r="J74" s="40">
        <v>57.2</v>
      </c>
      <c r="K74" s="40">
        <v>56.4</v>
      </c>
      <c r="L74" s="40">
        <v>50.7</v>
      </c>
      <c r="M74" s="40">
        <v>43</v>
      </c>
      <c r="N74" s="40">
        <v>33.1</v>
      </c>
      <c r="O74" s="40">
        <v>28.7</v>
      </c>
      <c r="P74">
        <v>1</v>
      </c>
      <c r="S74" s="36" t="str">
        <f>IFERROR(HLOOKUP(SANCO2!$D$8,'phius_monthly climate data'!$V$3:$CI$82,'phius_monthly climate data'!$CJ74,FALSE),"")</f>
        <v/>
      </c>
      <c r="CJ74">
        <v>72</v>
      </c>
    </row>
    <row r="75" spans="1:88" ht="15" thickBot="1" x14ac:dyDescent="0.35">
      <c r="A75" t="s">
        <v>5</v>
      </c>
      <c r="B75" t="s">
        <v>35</v>
      </c>
      <c r="C75" t="s">
        <v>175</v>
      </c>
      <c r="D75" s="39">
        <v>-2.6</v>
      </c>
      <c r="E75" s="40">
        <v>8.6999999999999993</v>
      </c>
      <c r="F75" s="40">
        <v>14.2</v>
      </c>
      <c r="G75" s="40">
        <v>31.2</v>
      </c>
      <c r="H75" s="40">
        <v>45</v>
      </c>
      <c r="I75" s="40">
        <v>54.2</v>
      </c>
      <c r="J75" s="40">
        <v>56.4</v>
      </c>
      <c r="K75" s="40">
        <v>53.5</v>
      </c>
      <c r="L75" s="40">
        <v>45.6</v>
      </c>
      <c r="M75" s="40">
        <v>28.3</v>
      </c>
      <c r="N75" s="40">
        <v>12.6</v>
      </c>
      <c r="O75" s="40">
        <v>0.6</v>
      </c>
      <c r="P75">
        <v>-38</v>
      </c>
      <c r="S75" s="36" t="str">
        <f>IFERROR(HLOOKUP(SANCO2!$D$8,'phius_monthly climate data'!$V$3:$CI$82,'phius_monthly climate data'!$CJ75,FALSE),"")</f>
        <v/>
      </c>
      <c r="CJ75">
        <v>73</v>
      </c>
    </row>
    <row r="76" spans="1:88" ht="15" thickBot="1" x14ac:dyDescent="0.35">
      <c r="A76" t="s">
        <v>5</v>
      </c>
      <c r="B76" t="s">
        <v>35</v>
      </c>
      <c r="C76" t="s">
        <v>176</v>
      </c>
      <c r="D76" s="39">
        <v>12.2</v>
      </c>
      <c r="E76" s="40">
        <v>19.5</v>
      </c>
      <c r="F76" s="40">
        <v>23.2</v>
      </c>
      <c r="G76" s="40">
        <v>35.5</v>
      </c>
      <c r="H76" s="40">
        <v>44.6</v>
      </c>
      <c r="I76" s="40">
        <v>51.7</v>
      </c>
      <c r="J76" s="40">
        <v>55.9</v>
      </c>
      <c r="K76" s="40">
        <v>54.6</v>
      </c>
      <c r="L76" s="40">
        <v>46.9</v>
      </c>
      <c r="M76" s="40">
        <v>34.4</v>
      </c>
      <c r="N76" s="40">
        <v>21.2</v>
      </c>
      <c r="O76" s="40">
        <v>15.4</v>
      </c>
      <c r="P76">
        <v>-4</v>
      </c>
      <c r="S76" s="36" t="str">
        <f>IFERROR(HLOOKUP(SANCO2!$D$8,'phius_monthly climate data'!$V$3:$CI$82,'phius_monthly climate data'!$CJ76,FALSE),"")</f>
        <v/>
      </c>
      <c r="CJ76">
        <v>74</v>
      </c>
    </row>
    <row r="77" spans="1:88" ht="15" thickBot="1" x14ac:dyDescent="0.35">
      <c r="A77" t="s">
        <v>5</v>
      </c>
      <c r="B77" t="s">
        <v>35</v>
      </c>
      <c r="C77" t="s">
        <v>177</v>
      </c>
      <c r="D77" s="39">
        <v>24.4</v>
      </c>
      <c r="E77" s="40">
        <v>24</v>
      </c>
      <c r="F77" s="40">
        <v>24.4</v>
      </c>
      <c r="G77" s="40">
        <v>29.1</v>
      </c>
      <c r="H77" s="40">
        <v>35.799999999999997</v>
      </c>
      <c r="I77" s="40">
        <v>42.2</v>
      </c>
      <c r="J77" s="40">
        <v>47.1</v>
      </c>
      <c r="K77" s="40">
        <v>48.9</v>
      </c>
      <c r="L77" s="40">
        <v>45.5</v>
      </c>
      <c r="M77" s="40">
        <v>38.9</v>
      </c>
      <c r="N77" s="40">
        <v>33.6</v>
      </c>
      <c r="O77" s="40">
        <v>28.7</v>
      </c>
      <c r="P77">
        <v>11</v>
      </c>
      <c r="S77" s="36" t="str">
        <f>IFERROR(HLOOKUP(SANCO2!$D$8,'phius_monthly climate data'!$V$3:$CI$82,'phius_monthly climate data'!$CJ77,FALSE),"")</f>
        <v/>
      </c>
      <c r="CJ77">
        <v>75</v>
      </c>
    </row>
    <row r="78" spans="1:88" ht="15" thickBot="1" x14ac:dyDescent="0.35">
      <c r="A78" t="s">
        <v>5</v>
      </c>
      <c r="B78" t="s">
        <v>35</v>
      </c>
      <c r="C78" t="s">
        <v>178</v>
      </c>
      <c r="D78" s="39">
        <v>13.8</v>
      </c>
      <c r="E78" s="40">
        <v>18.3</v>
      </c>
      <c r="F78" s="40">
        <v>23.9</v>
      </c>
      <c r="G78" s="40">
        <v>36</v>
      </c>
      <c r="H78" s="40">
        <v>47.5</v>
      </c>
      <c r="I78" s="40">
        <v>56.9</v>
      </c>
      <c r="J78" s="40">
        <v>59.6</v>
      </c>
      <c r="K78" s="40">
        <v>56.4</v>
      </c>
      <c r="L78" s="40">
        <v>47.4</v>
      </c>
      <c r="M78" s="40">
        <v>33.700000000000003</v>
      </c>
      <c r="N78" s="40">
        <v>19.399999999999999</v>
      </c>
      <c r="O78" s="40">
        <v>15.3</v>
      </c>
      <c r="P78">
        <v>-13</v>
      </c>
      <c r="S78" s="36" t="str">
        <f>IFERROR(HLOOKUP(SANCO2!$D$8,'phius_monthly climate data'!$V$3:$CI$82,'phius_monthly climate data'!$CJ78,FALSE),"")</f>
        <v/>
      </c>
      <c r="CJ78">
        <v>76</v>
      </c>
    </row>
    <row r="79" spans="1:88" ht="15" thickBot="1" x14ac:dyDescent="0.35">
      <c r="A79" t="s">
        <v>5</v>
      </c>
      <c r="B79" t="s">
        <v>35</v>
      </c>
      <c r="C79" t="s">
        <v>179</v>
      </c>
      <c r="D79" s="39">
        <v>-9.1</v>
      </c>
      <c r="E79" s="40">
        <v>0.2</v>
      </c>
      <c r="F79" s="40">
        <v>5.3</v>
      </c>
      <c r="G79" s="40">
        <v>26.9</v>
      </c>
      <c r="H79" s="40">
        <v>46</v>
      </c>
      <c r="I79" s="40">
        <v>58.3</v>
      </c>
      <c r="J79" s="40">
        <v>59.4</v>
      </c>
      <c r="K79" s="40">
        <v>53.7</v>
      </c>
      <c r="L79" s="40">
        <v>43</v>
      </c>
      <c r="M79" s="40">
        <v>25.4</v>
      </c>
      <c r="N79" s="40">
        <v>2.6</v>
      </c>
      <c r="O79" s="40">
        <v>-5</v>
      </c>
      <c r="P79">
        <v>-44</v>
      </c>
      <c r="S79" s="36" t="str">
        <f>IFERROR(HLOOKUP(SANCO2!$D$8,'phius_monthly climate data'!$V$3:$CI$82,'phius_monthly climate data'!$CJ79,FALSE),"")</f>
        <v/>
      </c>
      <c r="CJ79">
        <v>77</v>
      </c>
    </row>
    <row r="80" spans="1:88" ht="15" thickBot="1" x14ac:dyDescent="0.35">
      <c r="A80" t="s">
        <v>5</v>
      </c>
      <c r="B80" t="s">
        <v>35</v>
      </c>
      <c r="C80" t="s">
        <v>180</v>
      </c>
      <c r="D80" s="39">
        <v>16.8</v>
      </c>
      <c r="E80" s="40">
        <v>19.8</v>
      </c>
      <c r="F80" s="40">
        <v>19.100000000000001</v>
      </c>
      <c r="G80" s="40">
        <v>31.4</v>
      </c>
      <c r="H80" s="40">
        <v>41.6</v>
      </c>
      <c r="I80" s="40">
        <v>49.7</v>
      </c>
      <c r="J80" s="40">
        <v>53.4</v>
      </c>
      <c r="K80" s="40">
        <v>52.6</v>
      </c>
      <c r="L80" s="40">
        <v>46.4</v>
      </c>
      <c r="M80" s="40">
        <v>34.700000000000003</v>
      </c>
      <c r="N80" s="40">
        <v>23.5</v>
      </c>
      <c r="O80" s="40">
        <v>18.2</v>
      </c>
      <c r="P80">
        <v>-6</v>
      </c>
      <c r="S80" s="36" t="str">
        <f>IFERROR(HLOOKUP(SANCO2!$D$8,'phius_monthly climate data'!$V$3:$CI$82,'phius_monthly climate data'!$CJ80,FALSE),"")</f>
        <v/>
      </c>
      <c r="CJ80">
        <v>78</v>
      </c>
    </row>
    <row r="81" spans="1:88" ht="15" thickBot="1" x14ac:dyDescent="0.35">
      <c r="A81" t="s">
        <v>5</v>
      </c>
      <c r="B81" t="s">
        <v>35</v>
      </c>
      <c r="C81" t="s">
        <v>181</v>
      </c>
      <c r="D81" s="39">
        <v>5.8</v>
      </c>
      <c r="E81" s="40">
        <v>10.5</v>
      </c>
      <c r="F81" s="40">
        <v>11.4</v>
      </c>
      <c r="G81" s="40">
        <v>25</v>
      </c>
      <c r="H81" s="40">
        <v>38.299999999999997</v>
      </c>
      <c r="I81" s="40">
        <v>49.4</v>
      </c>
      <c r="J81" s="40">
        <v>55.3</v>
      </c>
      <c r="K81" s="40">
        <v>52.5</v>
      </c>
      <c r="L81" s="40">
        <v>44.4</v>
      </c>
      <c r="M81" s="40">
        <v>28.2</v>
      </c>
      <c r="N81" s="40">
        <v>13.5</v>
      </c>
      <c r="O81" s="40">
        <v>9.8000000000000007</v>
      </c>
      <c r="P81">
        <v>-31</v>
      </c>
      <c r="S81" s="36" t="str">
        <f>IFERROR(HLOOKUP(SANCO2!$D$8,'phius_monthly climate data'!$V$3:$CI$82,'phius_monthly climate data'!$CJ81,FALSE),"")</f>
        <v/>
      </c>
      <c r="CJ81">
        <v>79</v>
      </c>
    </row>
    <row r="82" spans="1:88" ht="15" thickBot="1" x14ac:dyDescent="0.35">
      <c r="A82" t="s">
        <v>5</v>
      </c>
      <c r="B82" t="s">
        <v>35</v>
      </c>
      <c r="C82" t="s">
        <v>182</v>
      </c>
      <c r="D82" s="39">
        <v>23.8</v>
      </c>
      <c r="E82" s="40">
        <v>26.4</v>
      </c>
      <c r="F82" s="40">
        <v>30.7</v>
      </c>
      <c r="G82" s="40">
        <v>39.1</v>
      </c>
      <c r="H82" s="40">
        <v>47.2</v>
      </c>
      <c r="I82" s="40">
        <v>54.2</v>
      </c>
      <c r="J82" s="40">
        <v>55.8</v>
      </c>
      <c r="K82" s="40">
        <v>54.2</v>
      </c>
      <c r="L82" s="40">
        <v>47.4</v>
      </c>
      <c r="M82" s="40">
        <v>38.700000000000003</v>
      </c>
      <c r="N82" s="40">
        <v>29.4</v>
      </c>
      <c r="O82" s="40">
        <v>25.8</v>
      </c>
      <c r="P82">
        <v>9</v>
      </c>
      <c r="S82" s="36" t="str">
        <f>IFERROR(HLOOKUP(SANCO2!$D$8,'phius_monthly climate data'!$V$3:$CI$82,'phius_monthly climate data'!$CJ82,FALSE),"")</f>
        <v/>
      </c>
      <c r="CJ82">
        <v>80</v>
      </c>
    </row>
    <row r="83" spans="1:88" ht="15" thickBot="1" x14ac:dyDescent="0.35">
      <c r="A83" t="s">
        <v>5</v>
      </c>
      <c r="B83" t="s">
        <v>35</v>
      </c>
      <c r="C83" t="s">
        <v>183</v>
      </c>
      <c r="D83" s="39">
        <v>22.3</v>
      </c>
      <c r="E83" s="40">
        <v>25.3</v>
      </c>
      <c r="F83" s="40">
        <v>28</v>
      </c>
      <c r="G83" s="40">
        <v>36.5</v>
      </c>
      <c r="H83" s="40">
        <v>45.7</v>
      </c>
      <c r="I83" s="40">
        <v>52</v>
      </c>
      <c r="J83" s="40">
        <v>54.1</v>
      </c>
      <c r="K83" s="40">
        <v>52.6</v>
      </c>
      <c r="L83" s="40">
        <v>47.3</v>
      </c>
      <c r="M83" s="40">
        <v>38.700000000000003</v>
      </c>
      <c r="N83" s="40">
        <v>27.6</v>
      </c>
      <c r="O83" s="40">
        <v>24.2</v>
      </c>
      <c r="P83">
        <v>10</v>
      </c>
      <c r="S83" s="36" t="str">
        <f>IFERROR(HLOOKUP(SANCO2!$D$8,'phius_monthly climate data'!$V$3:$CI$82,'phius_monthly climate data'!$CJ83,FALSE),"")</f>
        <v/>
      </c>
      <c r="CJ83">
        <v>81</v>
      </c>
    </row>
    <row r="84" spans="1:88" ht="15" thickBot="1" x14ac:dyDescent="0.35">
      <c r="A84" t="s">
        <v>5</v>
      </c>
      <c r="B84" t="s">
        <v>35</v>
      </c>
      <c r="C84" t="s">
        <v>184</v>
      </c>
      <c r="D84" s="39">
        <v>28.4</v>
      </c>
      <c r="E84" s="40">
        <v>29.1</v>
      </c>
      <c r="F84" s="40">
        <v>32.1</v>
      </c>
      <c r="G84" s="40">
        <v>39.1</v>
      </c>
      <c r="H84" s="40">
        <v>46.4</v>
      </c>
      <c r="I84" s="40">
        <v>54.1</v>
      </c>
      <c r="J84" s="40">
        <v>56.7</v>
      </c>
      <c r="K84" s="40">
        <v>55.8</v>
      </c>
      <c r="L84" s="40">
        <v>48.7</v>
      </c>
      <c r="M84" s="40">
        <v>39.799999999999997</v>
      </c>
      <c r="N84" s="40">
        <v>32.1</v>
      </c>
      <c r="O84" s="40">
        <v>29.7</v>
      </c>
      <c r="P84">
        <v>10</v>
      </c>
      <c r="S84" s="36" t="str">
        <f>IFERROR(HLOOKUP(SANCO2!$D$8,'phius_monthly climate data'!$V$3:$CI$82,'phius_monthly climate data'!$CJ84,FALSE),"")</f>
        <v/>
      </c>
      <c r="CJ84">
        <v>82</v>
      </c>
    </row>
    <row r="85" spans="1:88" ht="15" thickBot="1" x14ac:dyDescent="0.35">
      <c r="A85" t="s">
        <v>5</v>
      </c>
      <c r="B85" t="s">
        <v>35</v>
      </c>
      <c r="C85" t="s">
        <v>185</v>
      </c>
      <c r="D85" s="39">
        <v>32.1</v>
      </c>
      <c r="E85" s="40">
        <v>34.299999999999997</v>
      </c>
      <c r="F85" s="40">
        <v>36.799999999999997</v>
      </c>
      <c r="G85" s="40">
        <v>42.9</v>
      </c>
      <c r="H85" s="40">
        <v>49.6</v>
      </c>
      <c r="I85" s="40">
        <v>54.6</v>
      </c>
      <c r="J85" s="40">
        <v>57</v>
      </c>
      <c r="K85" s="40">
        <v>56.9</v>
      </c>
      <c r="L85" s="40">
        <v>52.2</v>
      </c>
      <c r="M85" s="40">
        <v>45.2</v>
      </c>
      <c r="N85" s="40">
        <v>37.9</v>
      </c>
      <c r="O85" s="40">
        <v>33.9</v>
      </c>
      <c r="P85">
        <v>11</v>
      </c>
      <c r="S85" s="36" t="str">
        <f>IFERROR(HLOOKUP(SANCO2!$D$8,'phius_monthly climate data'!$V$3:$CI$82,'phius_monthly climate data'!$CJ85,FALSE),"")</f>
        <v/>
      </c>
      <c r="CJ85">
        <v>83</v>
      </c>
    </row>
    <row r="86" spans="1:88" ht="15" thickBot="1" x14ac:dyDescent="0.35">
      <c r="A86" t="s">
        <v>5</v>
      </c>
      <c r="B86" t="s">
        <v>35</v>
      </c>
      <c r="C86" t="s">
        <v>186</v>
      </c>
      <c r="D86" s="39">
        <v>27.7</v>
      </c>
      <c r="E86" s="40">
        <v>29.9</v>
      </c>
      <c r="F86" s="40">
        <v>31.3</v>
      </c>
      <c r="G86" s="40">
        <v>37.9</v>
      </c>
      <c r="H86" s="40">
        <v>44.9</v>
      </c>
      <c r="I86" s="40">
        <v>51.3</v>
      </c>
      <c r="J86" s="40">
        <v>54.6</v>
      </c>
      <c r="K86" s="40">
        <v>54.1</v>
      </c>
      <c r="L86" s="40">
        <v>49</v>
      </c>
      <c r="M86" s="40">
        <v>41.2</v>
      </c>
      <c r="N86" s="40">
        <v>32.6</v>
      </c>
      <c r="O86" s="40">
        <v>29.6</v>
      </c>
      <c r="P86">
        <v>13</v>
      </c>
      <c r="S86" s="36" t="str">
        <f>IFERROR(HLOOKUP(SANCO2!$D$8,'phius_monthly climate data'!$V$3:$CI$82,'phius_monthly climate data'!$CJ86,FALSE),"")</f>
        <v/>
      </c>
      <c r="CJ86">
        <v>84</v>
      </c>
    </row>
    <row r="87" spans="1:88" ht="15" thickBot="1" x14ac:dyDescent="0.35">
      <c r="A87" t="s">
        <v>5</v>
      </c>
      <c r="B87" t="s">
        <v>36</v>
      </c>
      <c r="C87" t="s">
        <v>187</v>
      </c>
      <c r="D87" s="39">
        <v>44.4</v>
      </c>
      <c r="E87" s="40">
        <v>47.9</v>
      </c>
      <c r="F87" s="40">
        <v>55</v>
      </c>
      <c r="G87" s="40">
        <v>62.4</v>
      </c>
      <c r="H87" s="40">
        <v>70.2</v>
      </c>
      <c r="I87" s="40">
        <v>77.099999999999994</v>
      </c>
      <c r="J87" s="40">
        <v>80</v>
      </c>
      <c r="K87" s="40">
        <v>79.7</v>
      </c>
      <c r="L87" s="40">
        <v>74</v>
      </c>
      <c r="M87" s="40">
        <v>63.2</v>
      </c>
      <c r="N87" s="40">
        <v>52.9</v>
      </c>
      <c r="O87" s="40">
        <v>46.5</v>
      </c>
      <c r="P87">
        <v>34</v>
      </c>
      <c r="S87" s="36" t="str">
        <f>IFERROR(HLOOKUP(SANCO2!$D$8,'phius_monthly climate data'!$V$3:$CI$82,'phius_monthly climate data'!$CJ87,FALSE),"")</f>
        <v/>
      </c>
      <c r="CJ87">
        <v>85</v>
      </c>
    </row>
    <row r="88" spans="1:88" ht="15" thickBot="1" x14ac:dyDescent="0.35">
      <c r="A88" t="s">
        <v>5</v>
      </c>
      <c r="B88" t="s">
        <v>36</v>
      </c>
      <c r="C88" t="s">
        <v>188</v>
      </c>
      <c r="D88" s="39">
        <v>46.3</v>
      </c>
      <c r="E88" s="40">
        <v>49.3</v>
      </c>
      <c r="F88" s="40">
        <v>55.8</v>
      </c>
      <c r="G88" s="40">
        <v>62.8</v>
      </c>
      <c r="H88" s="40">
        <v>71.099999999999994</v>
      </c>
      <c r="I88" s="40">
        <v>77.3</v>
      </c>
      <c r="J88" s="40">
        <v>79.7</v>
      </c>
      <c r="K88" s="40">
        <v>79.3</v>
      </c>
      <c r="L88" s="40">
        <v>74.099999999999994</v>
      </c>
      <c r="M88" s="40">
        <v>64.5</v>
      </c>
      <c r="N88" s="40">
        <v>55</v>
      </c>
      <c r="O88" s="40">
        <v>47.5</v>
      </c>
      <c r="P88">
        <v>24</v>
      </c>
      <c r="S88" s="36" t="str">
        <f>IFERROR(HLOOKUP(SANCO2!$D$8,'phius_monthly climate data'!$V$3:$CI$82,'phius_monthly climate data'!$CJ88,FALSE),"")</f>
        <v/>
      </c>
      <c r="CJ88">
        <v>86</v>
      </c>
    </row>
    <row r="89" spans="1:88" ht="15" thickBot="1" x14ac:dyDescent="0.35">
      <c r="A89" t="s">
        <v>5</v>
      </c>
      <c r="B89" t="s">
        <v>36</v>
      </c>
      <c r="C89" t="s">
        <v>189</v>
      </c>
      <c r="D89" s="39">
        <v>44.6</v>
      </c>
      <c r="E89" s="40">
        <v>48.3</v>
      </c>
      <c r="F89" s="40">
        <v>55.4</v>
      </c>
      <c r="G89" s="40">
        <v>63.1</v>
      </c>
      <c r="H89" s="40">
        <v>70.900000000000006</v>
      </c>
      <c r="I89" s="40">
        <v>77.8</v>
      </c>
      <c r="J89" s="40">
        <v>80.8</v>
      </c>
      <c r="K89" s="40">
        <v>80.599999999999994</v>
      </c>
      <c r="L89" s="40">
        <v>74.8</v>
      </c>
      <c r="M89" s="40">
        <v>64</v>
      </c>
      <c r="N89" s="40">
        <v>53.7</v>
      </c>
      <c r="O89" s="40">
        <v>46.8</v>
      </c>
      <c r="P89">
        <v>31</v>
      </c>
      <c r="S89" s="36" t="str">
        <f>IFERROR(HLOOKUP(SANCO2!$D$8,'phius_monthly climate data'!$V$3:$CI$82,'phius_monthly climate data'!$CJ89,FALSE),"")</f>
        <v/>
      </c>
      <c r="CJ89">
        <v>87</v>
      </c>
    </row>
    <row r="90" spans="1:88" ht="15" thickBot="1" x14ac:dyDescent="0.35">
      <c r="A90" t="s">
        <v>5</v>
      </c>
      <c r="B90" t="s">
        <v>36</v>
      </c>
      <c r="C90" t="s">
        <v>190</v>
      </c>
      <c r="D90" s="39">
        <v>50.3</v>
      </c>
      <c r="E90" s="40">
        <v>53.4</v>
      </c>
      <c r="F90" s="40">
        <v>59.4</v>
      </c>
      <c r="G90" s="40">
        <v>65.7</v>
      </c>
      <c r="H90" s="40">
        <v>73.8</v>
      </c>
      <c r="I90" s="40">
        <v>79.5</v>
      </c>
      <c r="J90" s="40">
        <v>81.400000000000006</v>
      </c>
      <c r="K90" s="40">
        <v>80.400000000000006</v>
      </c>
      <c r="L90" s="40">
        <v>76.7</v>
      </c>
      <c r="M90" s="40">
        <v>67.400000000000006</v>
      </c>
      <c r="N90" s="40">
        <v>57.7</v>
      </c>
      <c r="O90" s="40">
        <v>52.4</v>
      </c>
      <c r="P90">
        <v>28</v>
      </c>
      <c r="S90" s="36" t="str">
        <f>IFERROR(HLOOKUP(SANCO2!$D$8,'phius_monthly climate data'!$V$3:$CI$82,'phius_monthly climate data'!$CJ90,FALSE),"")</f>
        <v/>
      </c>
      <c r="CJ90">
        <v>88</v>
      </c>
    </row>
    <row r="91" spans="1:88" ht="15" thickBot="1" x14ac:dyDescent="0.35">
      <c r="A91" t="s">
        <v>5</v>
      </c>
      <c r="B91" t="s">
        <v>36</v>
      </c>
      <c r="C91" t="s">
        <v>191</v>
      </c>
      <c r="D91" s="39">
        <v>50.5</v>
      </c>
      <c r="E91" s="40">
        <v>53.8</v>
      </c>
      <c r="F91" s="40">
        <v>59.8</v>
      </c>
      <c r="G91" s="40">
        <v>66.5</v>
      </c>
      <c r="H91" s="40">
        <v>74.8</v>
      </c>
      <c r="I91" s="40">
        <v>80.5</v>
      </c>
      <c r="J91" s="40">
        <v>82</v>
      </c>
      <c r="K91" s="40">
        <v>81.400000000000006</v>
      </c>
      <c r="L91" s="40">
        <v>77.3</v>
      </c>
      <c r="M91" s="40">
        <v>67.900000000000006</v>
      </c>
      <c r="N91" s="40">
        <v>58.1</v>
      </c>
      <c r="O91" s="40">
        <v>52.3</v>
      </c>
      <c r="P91">
        <v>34</v>
      </c>
      <c r="S91" s="36" t="str">
        <f>IFERROR(HLOOKUP(SANCO2!$D$8,'phius_monthly climate data'!$V$3:$CI$82,'phius_monthly climate data'!$CJ91,FALSE),"")</f>
        <v/>
      </c>
      <c r="CJ91">
        <v>89</v>
      </c>
    </row>
    <row r="92" spans="1:88" ht="15" thickBot="1" x14ac:dyDescent="0.35">
      <c r="A92" t="s">
        <v>5</v>
      </c>
      <c r="B92" t="s">
        <v>36</v>
      </c>
      <c r="C92" t="s">
        <v>192</v>
      </c>
      <c r="D92" s="39">
        <v>41.8</v>
      </c>
      <c r="E92" s="40">
        <v>45.4</v>
      </c>
      <c r="F92" s="40">
        <v>53</v>
      </c>
      <c r="G92" s="40">
        <v>61.8</v>
      </c>
      <c r="H92" s="40">
        <v>69.900000000000006</v>
      </c>
      <c r="I92" s="40">
        <v>77.2</v>
      </c>
      <c r="J92" s="40">
        <v>79.7</v>
      </c>
      <c r="K92" s="40">
        <v>79.3</v>
      </c>
      <c r="L92" s="40">
        <v>73.3</v>
      </c>
      <c r="M92" s="40">
        <v>62.3</v>
      </c>
      <c r="N92" s="40">
        <v>51.5</v>
      </c>
      <c r="O92" s="40">
        <v>44.2</v>
      </c>
      <c r="P92">
        <v>14</v>
      </c>
      <c r="S92" s="36" t="str">
        <f>IFERROR(HLOOKUP(SANCO2!$D$8,'phius_monthly climate data'!$V$3:$CI$82,'phius_monthly climate data'!$CJ92,FALSE),"")</f>
        <v/>
      </c>
      <c r="CJ92">
        <v>90</v>
      </c>
    </row>
    <row r="93" spans="1:88" ht="15" thickBot="1" x14ac:dyDescent="0.35">
      <c r="A93" t="s">
        <v>5</v>
      </c>
      <c r="B93" t="s">
        <v>36</v>
      </c>
      <c r="C93" t="s">
        <v>193</v>
      </c>
      <c r="D93" s="39">
        <v>48.3</v>
      </c>
      <c r="E93" s="40">
        <v>52.6</v>
      </c>
      <c r="F93" s="40">
        <v>58.8</v>
      </c>
      <c r="G93" s="40">
        <v>65.8</v>
      </c>
      <c r="H93" s="40">
        <v>74.099999999999994</v>
      </c>
      <c r="I93" s="40">
        <v>81</v>
      </c>
      <c r="J93" s="40">
        <v>82.8</v>
      </c>
      <c r="K93" s="40">
        <v>82.7</v>
      </c>
      <c r="L93" s="40">
        <v>77.8</v>
      </c>
      <c r="M93" s="40">
        <v>67.099999999999994</v>
      </c>
      <c r="N93" s="40">
        <v>56</v>
      </c>
      <c r="O93" s="40">
        <v>51.5</v>
      </c>
      <c r="P93">
        <v>25</v>
      </c>
      <c r="S93" s="36" t="str">
        <f>IFERROR(HLOOKUP(SANCO2!$D$8,'phius_monthly climate data'!$V$3:$CI$82,'phius_monthly climate data'!$CJ93,FALSE),"")</f>
        <v/>
      </c>
      <c r="CJ93">
        <v>91</v>
      </c>
    </row>
    <row r="94" spans="1:88" ht="15" thickBot="1" x14ac:dyDescent="0.35">
      <c r="A94" t="s">
        <v>5</v>
      </c>
      <c r="B94" t="s">
        <v>36</v>
      </c>
      <c r="C94" t="s">
        <v>194</v>
      </c>
      <c r="D94" s="39">
        <v>51</v>
      </c>
      <c r="E94" s="40">
        <v>53.9</v>
      </c>
      <c r="F94" s="40">
        <v>60.3</v>
      </c>
      <c r="G94" s="40">
        <v>67.099999999999994</v>
      </c>
      <c r="H94" s="40">
        <v>74.400000000000006</v>
      </c>
      <c r="I94" s="40">
        <v>80.400000000000006</v>
      </c>
      <c r="J94" s="40">
        <v>82</v>
      </c>
      <c r="K94" s="40">
        <v>82.4</v>
      </c>
      <c r="L94" s="40">
        <v>78.8</v>
      </c>
      <c r="M94" s="40">
        <v>69.5</v>
      </c>
      <c r="N94" s="40">
        <v>59.6</v>
      </c>
      <c r="O94" s="40">
        <v>53</v>
      </c>
      <c r="P94">
        <v>37</v>
      </c>
      <c r="S94" s="36" t="str">
        <f>IFERROR(HLOOKUP(SANCO2!$D$8,'phius_monthly climate data'!$V$3:$CI$82,'phius_monthly climate data'!$CJ94,FALSE),"")</f>
        <v/>
      </c>
      <c r="CJ94">
        <v>92</v>
      </c>
    </row>
    <row r="95" spans="1:88" ht="15" thickBot="1" x14ac:dyDescent="0.35">
      <c r="A95" t="s">
        <v>5</v>
      </c>
      <c r="B95" t="s">
        <v>36</v>
      </c>
      <c r="C95" t="s">
        <v>195</v>
      </c>
      <c r="D95" s="39">
        <v>51.3</v>
      </c>
      <c r="E95" s="40">
        <v>54.5</v>
      </c>
      <c r="F95" s="40">
        <v>60.3</v>
      </c>
      <c r="G95" s="40">
        <v>66.7</v>
      </c>
      <c r="H95" s="40">
        <v>74.2</v>
      </c>
      <c r="I95" s="40">
        <v>79.900000000000006</v>
      </c>
      <c r="J95" s="40">
        <v>81.599999999999994</v>
      </c>
      <c r="K95" s="40">
        <v>81.7</v>
      </c>
      <c r="L95" s="40">
        <v>77.7</v>
      </c>
      <c r="M95" s="40">
        <v>68.3</v>
      </c>
      <c r="N95" s="40">
        <v>58.8</v>
      </c>
      <c r="O95" s="40">
        <v>53</v>
      </c>
      <c r="P95">
        <v>33</v>
      </c>
      <c r="S95" s="36" t="str">
        <f>IFERROR(HLOOKUP(SANCO2!$D$8,'phius_monthly climate data'!$V$3:$CI$82,'phius_monthly climate data'!$CJ95,FALSE),"")</f>
        <v/>
      </c>
      <c r="CJ95">
        <v>93</v>
      </c>
    </row>
    <row r="96" spans="1:88" ht="15" thickBot="1" x14ac:dyDescent="0.35">
      <c r="A96" t="s">
        <v>5</v>
      </c>
      <c r="B96" t="s">
        <v>36</v>
      </c>
      <c r="C96" t="s">
        <v>196</v>
      </c>
      <c r="D96" s="39">
        <v>47.7</v>
      </c>
      <c r="E96" s="40">
        <v>51.6</v>
      </c>
      <c r="F96" s="40">
        <v>58.2</v>
      </c>
      <c r="G96" s="40">
        <v>65</v>
      </c>
      <c r="H96" s="40">
        <v>72.8</v>
      </c>
      <c r="I96" s="40">
        <v>79.5</v>
      </c>
      <c r="J96" s="40">
        <v>82</v>
      </c>
      <c r="K96" s="40">
        <v>81.8</v>
      </c>
      <c r="L96" s="40">
        <v>76.8</v>
      </c>
      <c r="M96" s="40">
        <v>66.2</v>
      </c>
      <c r="N96" s="40">
        <v>55.9</v>
      </c>
      <c r="O96" s="40">
        <v>49.5</v>
      </c>
      <c r="P96">
        <v>37</v>
      </c>
      <c r="S96" s="36" t="str">
        <f>IFERROR(HLOOKUP(SANCO2!$D$8,'phius_monthly climate data'!$V$3:$CI$82,'phius_monthly climate data'!$CJ96,FALSE),"")</f>
        <v/>
      </c>
      <c r="CJ96">
        <v>94</v>
      </c>
    </row>
    <row r="97" spans="1:88" ht="15" thickBot="1" x14ac:dyDescent="0.35">
      <c r="A97" t="s">
        <v>5</v>
      </c>
      <c r="B97" t="s">
        <v>36</v>
      </c>
      <c r="C97" t="s">
        <v>197</v>
      </c>
      <c r="D97" s="39">
        <v>42.5</v>
      </c>
      <c r="E97" s="40">
        <v>45.8</v>
      </c>
      <c r="F97" s="40">
        <v>53.2</v>
      </c>
      <c r="G97" s="40">
        <v>62.3</v>
      </c>
      <c r="H97" s="40">
        <v>70.099999999999994</v>
      </c>
      <c r="I97" s="40">
        <v>77.3</v>
      </c>
      <c r="J97" s="40">
        <v>80.3</v>
      </c>
      <c r="K97" s="40">
        <v>79.7</v>
      </c>
      <c r="L97" s="40">
        <v>73.7</v>
      </c>
      <c r="M97" s="40">
        <v>62.4</v>
      </c>
      <c r="N97" s="40">
        <v>51.7</v>
      </c>
      <c r="O97" s="40">
        <v>44.1</v>
      </c>
      <c r="P97">
        <v>15</v>
      </c>
      <c r="S97" s="36" t="str">
        <f>IFERROR(HLOOKUP(SANCO2!$D$8,'phius_monthly climate data'!$V$3:$CI$82,'phius_monthly climate data'!$CJ97,FALSE),"")</f>
        <v/>
      </c>
      <c r="CJ97">
        <v>95</v>
      </c>
    </row>
    <row r="98" spans="1:88" ht="15" thickBot="1" x14ac:dyDescent="0.35">
      <c r="A98" t="s">
        <v>5</v>
      </c>
      <c r="B98" t="s">
        <v>36</v>
      </c>
      <c r="C98" t="s">
        <v>198</v>
      </c>
      <c r="D98" s="39">
        <v>45.4</v>
      </c>
      <c r="E98" s="40">
        <v>49.3</v>
      </c>
      <c r="F98" s="40">
        <v>56.4</v>
      </c>
      <c r="G98" s="40">
        <v>64.099999999999994</v>
      </c>
      <c r="H98" s="40">
        <v>71.900000000000006</v>
      </c>
      <c r="I98" s="40">
        <v>78.900000000000006</v>
      </c>
      <c r="J98" s="40">
        <v>81.599999999999994</v>
      </c>
      <c r="K98" s="40">
        <v>81.3</v>
      </c>
      <c r="L98" s="40">
        <v>75.5</v>
      </c>
      <c r="M98" s="40">
        <v>64.5</v>
      </c>
      <c r="N98" s="40">
        <v>54.1</v>
      </c>
      <c r="O98" s="40">
        <v>47.8</v>
      </c>
      <c r="P98">
        <v>29</v>
      </c>
      <c r="S98" s="36" t="str">
        <f>IFERROR(HLOOKUP(SANCO2!$D$8,'phius_monthly climate data'!$V$3:$CI$82,'phius_monthly climate data'!$CJ98,FALSE),"")</f>
        <v/>
      </c>
      <c r="CJ98">
        <v>96</v>
      </c>
    </row>
    <row r="99" spans="1:88" ht="15" thickBot="1" x14ac:dyDescent="0.35">
      <c r="A99" t="s">
        <v>5</v>
      </c>
      <c r="B99" t="s">
        <v>37</v>
      </c>
      <c r="C99" t="s">
        <v>199</v>
      </c>
      <c r="D99" s="39">
        <v>39.4</v>
      </c>
      <c r="E99" s="40">
        <v>42.8</v>
      </c>
      <c r="F99" s="40">
        <v>51.1</v>
      </c>
      <c r="G99" s="40">
        <v>60.7</v>
      </c>
      <c r="H99" s="40">
        <v>68.900000000000006</v>
      </c>
      <c r="I99" s="40">
        <v>77.099999999999994</v>
      </c>
      <c r="J99" s="40">
        <v>80.7</v>
      </c>
      <c r="K99" s="40">
        <v>80</v>
      </c>
      <c r="L99" s="40">
        <v>72.099999999999994</v>
      </c>
      <c r="M99" s="40">
        <v>61.4</v>
      </c>
      <c r="N99" s="40">
        <v>50.4</v>
      </c>
      <c r="O99" s="40">
        <v>41.5</v>
      </c>
      <c r="P99">
        <v>16</v>
      </c>
      <c r="S99" s="36" t="str">
        <f>IFERROR(HLOOKUP(SANCO2!$D$8,'phius_monthly climate data'!$V$3:$CI$82,'phius_monthly climate data'!$CJ99,FALSE),"")</f>
        <v/>
      </c>
      <c r="CJ99">
        <v>97</v>
      </c>
    </row>
    <row r="100" spans="1:88" ht="15" thickBot="1" x14ac:dyDescent="0.35">
      <c r="A100" t="s">
        <v>5</v>
      </c>
      <c r="B100" t="s">
        <v>37</v>
      </c>
      <c r="C100" t="s">
        <v>200</v>
      </c>
      <c r="D100" s="39">
        <v>36.299999999999997</v>
      </c>
      <c r="E100" s="40">
        <v>40.200000000000003</v>
      </c>
      <c r="F100" s="40">
        <v>48.4</v>
      </c>
      <c r="G100" s="40">
        <v>57.2</v>
      </c>
      <c r="H100" s="40">
        <v>65.7</v>
      </c>
      <c r="I100" s="40">
        <v>74.3</v>
      </c>
      <c r="J100" s="40">
        <v>78.400000000000006</v>
      </c>
      <c r="K100" s="40">
        <v>77.900000000000006</v>
      </c>
      <c r="L100" s="40">
        <v>69.3</v>
      </c>
      <c r="M100" s="40">
        <v>58.8</v>
      </c>
      <c r="N100" s="40">
        <v>48.1</v>
      </c>
      <c r="O100" s="40">
        <v>38.799999999999997</v>
      </c>
      <c r="P100">
        <v>21</v>
      </c>
      <c r="S100" s="36" t="str">
        <f>IFERROR(HLOOKUP(SANCO2!$D$8,'phius_monthly climate data'!$V$3:$CI$82,'phius_monthly climate data'!$CJ100,FALSE),"")</f>
        <v/>
      </c>
      <c r="CJ100">
        <v>98</v>
      </c>
    </row>
    <row r="101" spans="1:88" ht="15" thickBot="1" x14ac:dyDescent="0.35">
      <c r="A101" t="s">
        <v>5</v>
      </c>
      <c r="B101" t="s">
        <v>37</v>
      </c>
      <c r="C101" t="s">
        <v>201</v>
      </c>
      <c r="D101" s="39">
        <v>44.8</v>
      </c>
      <c r="E101" s="40">
        <v>48.1</v>
      </c>
      <c r="F101" s="40">
        <v>55.8</v>
      </c>
      <c r="G101" s="40">
        <v>63.7</v>
      </c>
      <c r="H101" s="40">
        <v>71.5</v>
      </c>
      <c r="I101" s="40">
        <v>78.8</v>
      </c>
      <c r="J101" s="40">
        <v>82</v>
      </c>
      <c r="K101" s="40">
        <v>81.8</v>
      </c>
      <c r="L101" s="40">
        <v>75</v>
      </c>
      <c r="M101" s="40">
        <v>64.099999999999994</v>
      </c>
      <c r="N101" s="40">
        <v>53.3</v>
      </c>
      <c r="O101" s="40">
        <v>46.4</v>
      </c>
      <c r="P101">
        <v>36</v>
      </c>
      <c r="S101" s="36" t="str">
        <f>IFERROR(HLOOKUP(SANCO2!$D$8,'phius_monthly climate data'!$V$3:$CI$82,'phius_monthly climate data'!$CJ101,FALSE),"")</f>
        <v/>
      </c>
      <c r="CJ101">
        <v>99</v>
      </c>
    </row>
    <row r="102" spans="1:88" ht="15" thickBot="1" x14ac:dyDescent="0.35">
      <c r="A102" t="s">
        <v>5</v>
      </c>
      <c r="B102" t="s">
        <v>37</v>
      </c>
      <c r="C102" t="s">
        <v>202</v>
      </c>
      <c r="D102" s="39">
        <v>37.200000000000003</v>
      </c>
      <c r="E102" s="40">
        <v>41</v>
      </c>
      <c r="F102" s="40">
        <v>48.8</v>
      </c>
      <c r="G102" s="40">
        <v>57.8</v>
      </c>
      <c r="H102" s="40">
        <v>65.900000000000006</v>
      </c>
      <c r="I102" s="40">
        <v>74</v>
      </c>
      <c r="J102" s="40">
        <v>78.3</v>
      </c>
      <c r="K102" s="40">
        <v>77.7</v>
      </c>
      <c r="L102" s="40">
        <v>69.3</v>
      </c>
      <c r="M102" s="40">
        <v>58.5</v>
      </c>
      <c r="N102" s="40">
        <v>47.9</v>
      </c>
      <c r="O102" s="40">
        <v>39.1</v>
      </c>
      <c r="P102">
        <v>12</v>
      </c>
      <c r="S102" s="36" t="str">
        <f>IFERROR(HLOOKUP(SANCO2!$D$8,'phius_monthly climate data'!$V$3:$CI$82,'phius_monthly climate data'!$CJ102,FALSE),"")</f>
        <v/>
      </c>
      <c r="CJ102">
        <v>100</v>
      </c>
    </row>
    <row r="103" spans="1:88" ht="15" thickBot="1" x14ac:dyDescent="0.35">
      <c r="A103" t="s">
        <v>5</v>
      </c>
      <c r="B103" t="s">
        <v>37</v>
      </c>
      <c r="C103" t="s">
        <v>203</v>
      </c>
      <c r="D103" s="39">
        <v>37.1</v>
      </c>
      <c r="E103" s="40">
        <v>41.1</v>
      </c>
      <c r="F103" s="40">
        <v>49.2</v>
      </c>
      <c r="G103" s="40">
        <v>59.2</v>
      </c>
      <c r="H103" s="40">
        <v>67</v>
      </c>
      <c r="I103" s="40">
        <v>75.3</v>
      </c>
      <c r="J103" s="40">
        <v>79.2</v>
      </c>
      <c r="K103" s="40">
        <v>79.099999999999994</v>
      </c>
      <c r="L103" s="40">
        <v>70.400000000000006</v>
      </c>
      <c r="M103" s="40">
        <v>60</v>
      </c>
      <c r="N103" s="40">
        <v>48.9</v>
      </c>
      <c r="O103" s="40">
        <v>39.6</v>
      </c>
      <c r="P103">
        <v>26</v>
      </c>
      <c r="S103" s="36" t="str">
        <f>IFERROR(HLOOKUP(SANCO2!$D$8,'phius_monthly climate data'!$V$3:$CI$82,'phius_monthly climate data'!$CJ103,FALSE),"")</f>
        <v/>
      </c>
      <c r="CJ103">
        <v>101</v>
      </c>
    </row>
    <row r="104" spans="1:88" ht="15" thickBot="1" x14ac:dyDescent="0.35">
      <c r="A104" t="s">
        <v>5</v>
      </c>
      <c r="B104" t="s">
        <v>37</v>
      </c>
      <c r="C104" t="s">
        <v>204</v>
      </c>
      <c r="D104" s="39">
        <v>40.6</v>
      </c>
      <c r="E104" s="40">
        <v>44.9</v>
      </c>
      <c r="F104" s="40">
        <v>53.3</v>
      </c>
      <c r="G104" s="40">
        <v>62.1</v>
      </c>
      <c r="H104" s="40">
        <v>70.2</v>
      </c>
      <c r="I104" s="40">
        <v>78.5</v>
      </c>
      <c r="J104" s="40">
        <v>82.8</v>
      </c>
      <c r="K104" s="40">
        <v>82.4</v>
      </c>
      <c r="L104" s="40">
        <v>74.2</v>
      </c>
      <c r="M104" s="40">
        <v>63.2</v>
      </c>
      <c r="N104" s="40">
        <v>51.7</v>
      </c>
      <c r="O104" s="40">
        <v>42.4</v>
      </c>
      <c r="P104">
        <v>17</v>
      </c>
      <c r="S104" s="36" t="str">
        <f>IFERROR(HLOOKUP(SANCO2!$D$8,'phius_monthly climate data'!$V$3:$CI$82,'phius_monthly climate data'!$CJ104,FALSE),"")</f>
        <v/>
      </c>
      <c r="CJ104">
        <v>102</v>
      </c>
    </row>
    <row r="105" spans="1:88" ht="15" thickBot="1" x14ac:dyDescent="0.35">
      <c r="A105" t="s">
        <v>5</v>
      </c>
      <c r="B105" t="s">
        <v>37</v>
      </c>
      <c r="C105" t="s">
        <v>205</v>
      </c>
      <c r="D105" s="39">
        <v>37.5</v>
      </c>
      <c r="E105" s="40">
        <v>41.1</v>
      </c>
      <c r="F105" s="40">
        <v>49</v>
      </c>
      <c r="G105" s="40">
        <v>58.7</v>
      </c>
      <c r="H105" s="40">
        <v>66.2</v>
      </c>
      <c r="I105" s="40">
        <v>74.400000000000006</v>
      </c>
      <c r="J105" s="40">
        <v>78.599999999999994</v>
      </c>
      <c r="K105" s="40">
        <v>78</v>
      </c>
      <c r="L105" s="40">
        <v>69.7</v>
      </c>
      <c r="M105" s="40">
        <v>59.5</v>
      </c>
      <c r="N105" s="40">
        <v>48.7</v>
      </c>
      <c r="O105" s="40">
        <v>39.4</v>
      </c>
      <c r="P105">
        <v>21</v>
      </c>
      <c r="S105" s="36" t="str">
        <f>IFERROR(HLOOKUP(SANCO2!$D$8,'phius_monthly climate data'!$V$3:$CI$82,'phius_monthly climate data'!$CJ105,FALSE),"")</f>
        <v/>
      </c>
      <c r="CJ105">
        <v>103</v>
      </c>
    </row>
    <row r="106" spans="1:88" ht="15" thickBot="1" x14ac:dyDescent="0.35">
      <c r="A106" t="s">
        <v>5</v>
      </c>
      <c r="B106" t="s">
        <v>37</v>
      </c>
      <c r="C106" t="s">
        <v>206</v>
      </c>
      <c r="D106" s="39">
        <v>38.700000000000003</v>
      </c>
      <c r="E106" s="40">
        <v>42.3</v>
      </c>
      <c r="F106" s="40">
        <v>50.7</v>
      </c>
      <c r="G106" s="40">
        <v>61</v>
      </c>
      <c r="H106" s="40">
        <v>69.900000000000006</v>
      </c>
      <c r="I106" s="40">
        <v>78.7</v>
      </c>
      <c r="J106" s="40">
        <v>81</v>
      </c>
      <c r="K106" s="40">
        <v>80.5</v>
      </c>
      <c r="L106" s="40">
        <v>73.2</v>
      </c>
      <c r="M106" s="40">
        <v>61.7</v>
      </c>
      <c r="N106" s="40">
        <v>49.9</v>
      </c>
      <c r="O106" s="40">
        <v>40.6</v>
      </c>
      <c r="P106">
        <v>21</v>
      </c>
      <c r="S106" s="36" t="str">
        <f>IFERROR(HLOOKUP(SANCO2!$D$8,'phius_monthly climate data'!$V$3:$CI$82,'phius_monthly climate data'!$CJ106,FALSE),"")</f>
        <v/>
      </c>
      <c r="CJ106">
        <v>104</v>
      </c>
    </row>
    <row r="107" spans="1:88" ht="15" thickBot="1" x14ac:dyDescent="0.35">
      <c r="A107" t="s">
        <v>5</v>
      </c>
      <c r="B107" t="s">
        <v>37</v>
      </c>
      <c r="C107" t="s">
        <v>207</v>
      </c>
      <c r="D107" s="39">
        <v>42.4</v>
      </c>
      <c r="E107" s="40">
        <v>46.2</v>
      </c>
      <c r="F107" s="40">
        <v>54</v>
      </c>
      <c r="G107" s="40">
        <v>63</v>
      </c>
      <c r="H107" s="40">
        <v>71.099999999999994</v>
      </c>
      <c r="I107" s="40">
        <v>79.3</v>
      </c>
      <c r="J107" s="40">
        <v>82.6</v>
      </c>
      <c r="K107" s="40">
        <v>82.2</v>
      </c>
      <c r="L107" s="40">
        <v>74.900000000000006</v>
      </c>
      <c r="M107" s="40">
        <v>63.8</v>
      </c>
      <c r="N107" s="40">
        <v>52.6</v>
      </c>
      <c r="O107" s="40">
        <v>44.1</v>
      </c>
      <c r="P107">
        <v>18</v>
      </c>
      <c r="S107" s="36" t="str">
        <f>IFERROR(HLOOKUP(SANCO2!$D$8,'phius_monthly climate data'!$V$3:$CI$82,'phius_monthly climate data'!$CJ107,FALSE),"")</f>
        <v/>
      </c>
      <c r="CJ107">
        <v>105</v>
      </c>
    </row>
    <row r="108" spans="1:88" ht="15" thickBot="1" x14ac:dyDescent="0.35">
      <c r="A108" t="s">
        <v>5</v>
      </c>
      <c r="B108" t="s">
        <v>37</v>
      </c>
      <c r="C108" t="s">
        <v>208</v>
      </c>
      <c r="D108" s="39">
        <v>40.799999999999997</v>
      </c>
      <c r="E108" s="40">
        <v>46</v>
      </c>
      <c r="F108" s="40">
        <v>53.4</v>
      </c>
      <c r="G108" s="40">
        <v>62.6</v>
      </c>
      <c r="H108" s="40">
        <v>70.099999999999994</v>
      </c>
      <c r="I108" s="40">
        <v>79.099999999999994</v>
      </c>
      <c r="J108" s="40">
        <v>82.4</v>
      </c>
      <c r="K108" s="40">
        <v>81.400000000000006</v>
      </c>
      <c r="L108" s="40">
        <v>73.599999999999994</v>
      </c>
      <c r="M108" s="40">
        <v>63</v>
      </c>
      <c r="N108" s="40">
        <v>49.9</v>
      </c>
      <c r="O108" s="40">
        <v>42.5</v>
      </c>
      <c r="P108">
        <v>20</v>
      </c>
      <c r="S108" s="36" t="str">
        <f>IFERROR(HLOOKUP(SANCO2!$D$8,'phius_monthly climate data'!$V$3:$CI$82,'phius_monthly climate data'!$CJ108,FALSE),"")</f>
        <v/>
      </c>
      <c r="CJ108">
        <v>106</v>
      </c>
    </row>
    <row r="109" spans="1:88" ht="15" thickBot="1" x14ac:dyDescent="0.35">
      <c r="A109" t="s">
        <v>5</v>
      </c>
      <c r="B109" t="s">
        <v>37</v>
      </c>
      <c r="C109" t="s">
        <v>209</v>
      </c>
      <c r="D109" s="39">
        <v>43.5</v>
      </c>
      <c r="E109" s="40">
        <v>47.3</v>
      </c>
      <c r="F109" s="40">
        <v>54.8</v>
      </c>
      <c r="G109" s="40">
        <v>63.8</v>
      </c>
      <c r="H109" s="40">
        <v>72</v>
      </c>
      <c r="I109" s="40">
        <v>79.7</v>
      </c>
      <c r="J109" s="40">
        <v>82.3</v>
      </c>
      <c r="K109" s="40">
        <v>81.5</v>
      </c>
      <c r="L109" s="40">
        <v>74.8</v>
      </c>
      <c r="M109" s="40">
        <v>64</v>
      </c>
      <c r="N109" s="40">
        <v>53</v>
      </c>
      <c r="O109" s="40">
        <v>45.3</v>
      </c>
      <c r="P109">
        <v>26</v>
      </c>
      <c r="S109" s="36" t="str">
        <f>IFERROR(HLOOKUP(SANCO2!$D$8,'phius_monthly climate data'!$V$3:$CI$82,'phius_monthly climate data'!$CJ109,FALSE),"")</f>
        <v/>
      </c>
      <c r="CJ109">
        <v>107</v>
      </c>
    </row>
    <row r="110" spans="1:88" ht="15" thickBot="1" x14ac:dyDescent="0.35">
      <c r="A110" t="s">
        <v>5</v>
      </c>
      <c r="B110" t="s">
        <v>37</v>
      </c>
      <c r="C110" t="s">
        <v>210</v>
      </c>
      <c r="D110" s="39">
        <v>36.6</v>
      </c>
      <c r="E110" s="40">
        <v>40.299999999999997</v>
      </c>
      <c r="F110" s="40">
        <v>47.8</v>
      </c>
      <c r="G110" s="40">
        <v>57</v>
      </c>
      <c r="H110" s="40">
        <v>65.3</v>
      </c>
      <c r="I110" s="40">
        <v>74.099999999999994</v>
      </c>
      <c r="J110" s="40">
        <v>78.3</v>
      </c>
      <c r="K110" s="40">
        <v>77.5</v>
      </c>
      <c r="L110" s="40">
        <v>69.7</v>
      </c>
      <c r="M110" s="40">
        <v>59.1</v>
      </c>
      <c r="N110" s="40">
        <v>48.3</v>
      </c>
      <c r="O110" s="40">
        <v>38.799999999999997</v>
      </c>
      <c r="P110">
        <v>9</v>
      </c>
      <c r="S110" s="36" t="str">
        <f>IFERROR(HLOOKUP(SANCO2!$D$8,'phius_monthly climate data'!$V$3:$CI$82,'phius_monthly climate data'!$CJ110,FALSE),"")</f>
        <v/>
      </c>
      <c r="CJ110">
        <v>108</v>
      </c>
    </row>
    <row r="111" spans="1:88" ht="15" thickBot="1" x14ac:dyDescent="0.35">
      <c r="A111" t="s">
        <v>5</v>
      </c>
      <c r="B111" t="s">
        <v>37</v>
      </c>
      <c r="C111" t="s">
        <v>211</v>
      </c>
      <c r="D111" s="39">
        <v>36.799999999999997</v>
      </c>
      <c r="E111" s="40">
        <v>40.5</v>
      </c>
      <c r="F111" s="40">
        <v>48.8</v>
      </c>
      <c r="G111" s="40">
        <v>58.1</v>
      </c>
      <c r="H111" s="40">
        <v>66.3</v>
      </c>
      <c r="I111" s="40">
        <v>73.8</v>
      </c>
      <c r="J111" s="40">
        <v>79.099999999999994</v>
      </c>
      <c r="K111" s="40">
        <v>78.3</v>
      </c>
      <c r="L111" s="40">
        <v>69.599999999999994</v>
      </c>
      <c r="M111" s="40">
        <v>59.2</v>
      </c>
      <c r="N111" s="40">
        <v>48.4</v>
      </c>
      <c r="O111" s="40">
        <v>39</v>
      </c>
      <c r="P111">
        <v>21</v>
      </c>
      <c r="S111" s="36" t="str">
        <f>IFERROR(HLOOKUP(SANCO2!$D$8,'phius_monthly climate data'!$V$3:$CI$82,'phius_monthly climate data'!$CJ111,FALSE),"")</f>
        <v/>
      </c>
      <c r="CJ111">
        <v>109</v>
      </c>
    </row>
    <row r="112" spans="1:88" ht="15" thickBot="1" x14ac:dyDescent="0.35">
      <c r="A112" t="s">
        <v>5</v>
      </c>
      <c r="B112" t="s">
        <v>37</v>
      </c>
      <c r="C112" t="s">
        <v>212</v>
      </c>
      <c r="D112" s="39">
        <v>37.200000000000003</v>
      </c>
      <c r="E112" s="40">
        <v>41</v>
      </c>
      <c r="F112" s="40">
        <v>48.8</v>
      </c>
      <c r="G112" s="40">
        <v>57.8</v>
      </c>
      <c r="H112" s="40">
        <v>65.900000000000006</v>
      </c>
      <c r="I112" s="40">
        <v>74</v>
      </c>
      <c r="J112" s="40">
        <v>78.3</v>
      </c>
      <c r="K112" s="40">
        <v>77.7</v>
      </c>
      <c r="L112" s="40">
        <v>69.3</v>
      </c>
      <c r="M112" s="40">
        <v>58.5</v>
      </c>
      <c r="N112" s="40">
        <v>47.9</v>
      </c>
      <c r="O112" s="40">
        <v>39.1</v>
      </c>
      <c r="P112">
        <v>20</v>
      </c>
      <c r="S112" s="36" t="str">
        <f>IFERROR(HLOOKUP(SANCO2!$D$8,'phius_monthly climate data'!$V$3:$CI$82,'phius_monthly climate data'!$CJ112,FALSE),"")</f>
        <v/>
      </c>
      <c r="CJ112">
        <v>110</v>
      </c>
    </row>
    <row r="113" spans="1:88" ht="15" thickBot="1" x14ac:dyDescent="0.35">
      <c r="A113" t="s">
        <v>5</v>
      </c>
      <c r="B113" t="s">
        <v>37</v>
      </c>
      <c r="C113" t="s">
        <v>213</v>
      </c>
      <c r="D113" s="39">
        <v>41.7</v>
      </c>
      <c r="E113" s="40">
        <v>45.5</v>
      </c>
      <c r="F113" s="40">
        <v>53.3</v>
      </c>
      <c r="G113" s="40">
        <v>62.9</v>
      </c>
      <c r="H113" s="40">
        <v>71.8</v>
      </c>
      <c r="I113" s="40">
        <v>79.8</v>
      </c>
      <c r="J113" s="40">
        <v>82.2</v>
      </c>
      <c r="K113" s="40">
        <v>81.099999999999994</v>
      </c>
      <c r="L113" s="40">
        <v>73.599999999999994</v>
      </c>
      <c r="M113" s="40">
        <v>63.1</v>
      </c>
      <c r="N113" s="40">
        <v>52.1</v>
      </c>
      <c r="O113" s="40">
        <v>44.2</v>
      </c>
      <c r="P113">
        <v>31</v>
      </c>
      <c r="S113" s="36" t="str">
        <f>IFERROR(HLOOKUP(SANCO2!$D$8,'phius_monthly climate data'!$V$3:$CI$82,'phius_monthly climate data'!$CJ113,FALSE),"")</f>
        <v/>
      </c>
      <c r="CJ113">
        <v>111</v>
      </c>
    </row>
    <row r="114" spans="1:88" ht="15" thickBot="1" x14ac:dyDescent="0.35">
      <c r="A114" t="s">
        <v>5</v>
      </c>
      <c r="B114" t="s">
        <v>37</v>
      </c>
      <c r="C114" t="s">
        <v>214</v>
      </c>
      <c r="D114" s="39">
        <v>45.6</v>
      </c>
      <c r="E114" s="40">
        <v>49.2</v>
      </c>
      <c r="F114" s="40">
        <v>56.5</v>
      </c>
      <c r="G114" s="40">
        <v>64.400000000000006</v>
      </c>
      <c r="H114" s="40">
        <v>72.099999999999994</v>
      </c>
      <c r="I114" s="40">
        <v>79.7</v>
      </c>
      <c r="J114" s="40">
        <v>83.1</v>
      </c>
      <c r="K114" s="40">
        <v>83</v>
      </c>
      <c r="L114" s="40">
        <v>75.8</v>
      </c>
      <c r="M114" s="40">
        <v>65.400000000000006</v>
      </c>
      <c r="N114" s="40">
        <v>54.6</v>
      </c>
      <c r="O114" s="40">
        <v>46.9</v>
      </c>
      <c r="P114">
        <v>35</v>
      </c>
      <c r="S114" s="36" t="str">
        <f>IFERROR(HLOOKUP(SANCO2!$D$8,'phius_monthly climate data'!$V$3:$CI$82,'phius_monthly climate data'!$CJ114,FALSE),"")</f>
        <v/>
      </c>
      <c r="CJ114">
        <v>112</v>
      </c>
    </row>
    <row r="115" spans="1:88" ht="15" thickBot="1" x14ac:dyDescent="0.35">
      <c r="A115" t="s">
        <v>5</v>
      </c>
      <c r="B115" t="s">
        <v>37</v>
      </c>
      <c r="C115" t="s">
        <v>215</v>
      </c>
      <c r="D115" s="39">
        <v>37.6</v>
      </c>
      <c r="E115" s="40">
        <v>41.2</v>
      </c>
      <c r="F115" s="40">
        <v>50.1</v>
      </c>
      <c r="G115" s="40">
        <v>59.9</v>
      </c>
      <c r="H115" s="40">
        <v>69.2</v>
      </c>
      <c r="I115" s="40">
        <v>77.8</v>
      </c>
      <c r="J115" s="40">
        <v>80.3</v>
      </c>
      <c r="K115" s="40">
        <v>78.8</v>
      </c>
      <c r="L115" s="40">
        <v>70.900000000000006</v>
      </c>
      <c r="M115" s="40">
        <v>60.7</v>
      </c>
      <c r="N115" s="40">
        <v>48.9</v>
      </c>
      <c r="O115" s="40">
        <v>39.799999999999997</v>
      </c>
      <c r="P115">
        <v>26</v>
      </c>
      <c r="S115" s="36" t="str">
        <f>IFERROR(HLOOKUP(SANCO2!$D$8,'phius_monthly climate data'!$V$3:$CI$82,'phius_monthly climate data'!$CJ115,FALSE),"")</f>
        <v/>
      </c>
      <c r="CJ115">
        <v>113</v>
      </c>
    </row>
    <row r="116" spans="1:88" ht="15" thickBot="1" x14ac:dyDescent="0.35">
      <c r="A116" t="s">
        <v>5</v>
      </c>
      <c r="B116" t="s">
        <v>38</v>
      </c>
      <c r="C116" t="s">
        <v>216</v>
      </c>
      <c r="D116" s="39">
        <v>52.6</v>
      </c>
      <c r="E116" s="40">
        <v>54.5</v>
      </c>
      <c r="F116" s="40">
        <v>61.4</v>
      </c>
      <c r="G116" s="40">
        <v>67.599999999999994</v>
      </c>
      <c r="H116" s="40">
        <v>77.3</v>
      </c>
      <c r="I116" s="40">
        <v>86.2</v>
      </c>
      <c r="J116" s="40">
        <v>90.8</v>
      </c>
      <c r="K116" s="40">
        <v>89.5</v>
      </c>
      <c r="L116" s="40">
        <v>84.1</v>
      </c>
      <c r="M116" s="40">
        <v>71.900000000000006</v>
      </c>
      <c r="N116" s="40">
        <v>60</v>
      </c>
      <c r="O116" s="40">
        <v>51.4</v>
      </c>
      <c r="P116">
        <v>45</v>
      </c>
      <c r="S116" s="36" t="str">
        <f>IFERROR(HLOOKUP(SANCO2!$D$8,'phius_monthly climate data'!$V$3:$CI$82,'phius_monthly climate data'!$CJ116,FALSE),"")</f>
        <v/>
      </c>
      <c r="CJ116">
        <v>114</v>
      </c>
    </row>
    <row r="117" spans="1:88" ht="15" thickBot="1" x14ac:dyDescent="0.35">
      <c r="A117" t="s">
        <v>5</v>
      </c>
      <c r="B117" t="s">
        <v>38</v>
      </c>
      <c r="C117" t="s">
        <v>217</v>
      </c>
      <c r="D117" s="39">
        <v>53.1</v>
      </c>
      <c r="E117" s="40">
        <v>55.2</v>
      </c>
      <c r="F117" s="40">
        <v>60.8</v>
      </c>
      <c r="G117" s="40">
        <v>67</v>
      </c>
      <c r="H117" s="40">
        <v>76.099999999999994</v>
      </c>
      <c r="I117" s="40">
        <v>85.2</v>
      </c>
      <c r="J117" s="40">
        <v>86.9</v>
      </c>
      <c r="K117" s="40">
        <v>85.6</v>
      </c>
      <c r="L117" s="40">
        <v>82.2</v>
      </c>
      <c r="M117" s="40">
        <v>71.900000000000006</v>
      </c>
      <c r="N117" s="40">
        <v>60.8</v>
      </c>
      <c r="O117" s="40">
        <v>52.4</v>
      </c>
      <c r="P117">
        <v>46</v>
      </c>
      <c r="S117" s="36" t="str">
        <f>IFERROR(HLOOKUP(SANCO2!$D$8,'phius_monthly climate data'!$V$3:$CI$82,'phius_monthly climate data'!$CJ117,FALSE),"")</f>
        <v/>
      </c>
      <c r="CJ117">
        <v>115</v>
      </c>
    </row>
    <row r="118" spans="1:88" ht="15" thickBot="1" x14ac:dyDescent="0.35">
      <c r="A118" t="s">
        <v>5</v>
      </c>
      <c r="B118" t="s">
        <v>38</v>
      </c>
      <c r="C118" t="s">
        <v>218</v>
      </c>
      <c r="D118" s="39">
        <v>55.1</v>
      </c>
      <c r="E118" s="40">
        <v>56.8</v>
      </c>
      <c r="F118" s="40">
        <v>63</v>
      </c>
      <c r="G118" s="40">
        <v>69.400000000000006</v>
      </c>
      <c r="H118" s="40">
        <v>79.3</v>
      </c>
      <c r="I118" s="40">
        <v>88.3</v>
      </c>
      <c r="J118" s="40">
        <v>92.8</v>
      </c>
      <c r="K118" s="40">
        <v>91.2</v>
      </c>
      <c r="L118" s="40">
        <v>86.4</v>
      </c>
      <c r="M118" s="40">
        <v>74.599999999999994</v>
      </c>
      <c r="N118" s="40">
        <v>63</v>
      </c>
      <c r="O118" s="40">
        <v>53.6</v>
      </c>
      <c r="P118">
        <v>49</v>
      </c>
      <c r="S118" s="36" t="str">
        <f>IFERROR(HLOOKUP(SANCO2!$D$8,'phius_monthly climate data'!$V$3:$CI$82,'phius_monthly climate data'!$CJ118,FALSE),"")</f>
        <v/>
      </c>
      <c r="CJ118">
        <v>116</v>
      </c>
    </row>
    <row r="119" spans="1:88" ht="15" thickBot="1" x14ac:dyDescent="0.35">
      <c r="A119" t="s">
        <v>5</v>
      </c>
      <c r="B119" t="s">
        <v>38</v>
      </c>
      <c r="C119" t="s">
        <v>219</v>
      </c>
      <c r="D119" s="39">
        <v>46.4</v>
      </c>
      <c r="E119" s="40">
        <v>49.5</v>
      </c>
      <c r="F119" s="40">
        <v>55</v>
      </c>
      <c r="G119" s="40">
        <v>61.6</v>
      </c>
      <c r="H119" s="40">
        <v>70.2</v>
      </c>
      <c r="I119" s="40">
        <v>78.900000000000006</v>
      </c>
      <c r="J119" s="40">
        <v>80.099999999999994</v>
      </c>
      <c r="K119" s="40">
        <v>78.099999999999994</v>
      </c>
      <c r="L119" s="40">
        <v>74.599999999999994</v>
      </c>
      <c r="M119" s="40">
        <v>64.8</v>
      </c>
      <c r="N119" s="40">
        <v>53.8</v>
      </c>
      <c r="O119" s="40">
        <v>46.1</v>
      </c>
      <c r="P119">
        <v>39</v>
      </c>
      <c r="S119" s="36" t="str">
        <f>IFERROR(HLOOKUP(SANCO2!$D$8,'phius_monthly climate data'!$V$3:$CI$82,'phius_monthly climate data'!$CJ119,FALSE),"")</f>
        <v/>
      </c>
      <c r="CJ119">
        <v>117</v>
      </c>
    </row>
    <row r="120" spans="1:88" ht="15" thickBot="1" x14ac:dyDescent="0.35">
      <c r="A120" t="s">
        <v>5</v>
      </c>
      <c r="B120" t="s">
        <v>38</v>
      </c>
      <c r="C120" t="s">
        <v>220</v>
      </c>
      <c r="D120" s="39">
        <v>30.3</v>
      </c>
      <c r="E120" s="40">
        <v>32.299999999999997</v>
      </c>
      <c r="F120" s="40">
        <v>37.799999999999997</v>
      </c>
      <c r="G120" s="40">
        <v>43.4</v>
      </c>
      <c r="H120" s="40">
        <v>51.8</v>
      </c>
      <c r="I120" s="40">
        <v>60.8</v>
      </c>
      <c r="J120" s="40">
        <v>66.5</v>
      </c>
      <c r="K120" s="40">
        <v>64.400000000000006</v>
      </c>
      <c r="L120" s="40">
        <v>58.1</v>
      </c>
      <c r="M120" s="40">
        <v>47.3</v>
      </c>
      <c r="N120" s="40">
        <v>37.4</v>
      </c>
      <c r="O120" s="40">
        <v>29.7</v>
      </c>
      <c r="P120">
        <v>12</v>
      </c>
      <c r="S120" s="36" t="str">
        <f>IFERROR(HLOOKUP(SANCO2!$D$8,'phius_monthly climate data'!$V$3:$CI$82,'phius_monthly climate data'!$CJ120,FALSE),"")</f>
        <v/>
      </c>
      <c r="CJ120">
        <v>118</v>
      </c>
    </row>
    <row r="121" spans="1:88" ht="15" thickBot="1" x14ac:dyDescent="0.35">
      <c r="A121" t="s">
        <v>5</v>
      </c>
      <c r="B121" t="s">
        <v>38</v>
      </c>
      <c r="C121" t="s">
        <v>221</v>
      </c>
      <c r="D121" s="39">
        <v>29.4</v>
      </c>
      <c r="E121" s="40">
        <v>31.5</v>
      </c>
      <c r="F121" s="40">
        <v>37.799999999999997</v>
      </c>
      <c r="G121" s="40">
        <v>42.7</v>
      </c>
      <c r="H121" s="40">
        <v>51.4</v>
      </c>
      <c r="I121" s="40">
        <v>60.1</v>
      </c>
      <c r="J121" s="40">
        <v>67.2</v>
      </c>
      <c r="K121" s="40">
        <v>65.5</v>
      </c>
      <c r="L121" s="40">
        <v>58.4</v>
      </c>
      <c r="M121" s="40">
        <v>46.8</v>
      </c>
      <c r="N121" s="40">
        <v>37.1</v>
      </c>
      <c r="O121" s="40">
        <v>29</v>
      </c>
      <c r="P121">
        <v>24</v>
      </c>
      <c r="S121" s="36" t="str">
        <f>IFERROR(HLOOKUP(SANCO2!$D$8,'phius_monthly climate data'!$V$3:$CI$82,'phius_monthly climate data'!$CJ121,FALSE),"")</f>
        <v/>
      </c>
      <c r="CJ121">
        <v>119</v>
      </c>
    </row>
    <row r="122" spans="1:88" ht="15" thickBot="1" x14ac:dyDescent="0.35">
      <c r="A122" t="s">
        <v>5</v>
      </c>
      <c r="B122" t="s">
        <v>38</v>
      </c>
      <c r="C122" t="s">
        <v>222</v>
      </c>
      <c r="D122" s="39">
        <v>44</v>
      </c>
      <c r="E122" s="40">
        <v>47</v>
      </c>
      <c r="F122" s="40">
        <v>52.6</v>
      </c>
      <c r="G122" s="40">
        <v>58.7</v>
      </c>
      <c r="H122" s="40">
        <v>68.599999999999994</v>
      </c>
      <c r="I122" s="40">
        <v>78</v>
      </c>
      <c r="J122" s="40">
        <v>83.6</v>
      </c>
      <c r="K122" s="40">
        <v>82.2</v>
      </c>
      <c r="L122" s="40">
        <v>75.400000000000006</v>
      </c>
      <c r="M122" s="40">
        <v>63.2</v>
      </c>
      <c r="N122" s="40">
        <v>51.4</v>
      </c>
      <c r="O122" s="40">
        <v>42.7</v>
      </c>
      <c r="P122">
        <v>34</v>
      </c>
      <c r="S122" s="36" t="str">
        <f>IFERROR(HLOOKUP(SANCO2!$D$8,'phius_monthly climate data'!$V$3:$CI$82,'phius_monthly climate data'!$CJ122,FALSE),"")</f>
        <v/>
      </c>
      <c r="CJ122">
        <v>120</v>
      </c>
    </row>
    <row r="123" spans="1:88" ht="15" thickBot="1" x14ac:dyDescent="0.35">
      <c r="A123" t="s">
        <v>5</v>
      </c>
      <c r="B123" t="s">
        <v>38</v>
      </c>
      <c r="C123" t="s">
        <v>223</v>
      </c>
      <c r="D123" s="39">
        <v>53.8</v>
      </c>
      <c r="E123" s="40">
        <v>57.1</v>
      </c>
      <c r="F123" s="40">
        <v>63.5</v>
      </c>
      <c r="G123" s="40">
        <v>70.2</v>
      </c>
      <c r="H123" s="40">
        <v>79.099999999999994</v>
      </c>
      <c r="I123" s="40">
        <v>88</v>
      </c>
      <c r="J123" s="40">
        <v>93.4</v>
      </c>
      <c r="K123" s="40">
        <v>92.5</v>
      </c>
      <c r="L123" s="40">
        <v>86.4</v>
      </c>
      <c r="M123" s="40">
        <v>73.400000000000006</v>
      </c>
      <c r="N123" s="40">
        <v>61.6</v>
      </c>
      <c r="O123" s="40">
        <v>52.7</v>
      </c>
      <c r="P123">
        <v>48</v>
      </c>
      <c r="S123" s="36" t="str">
        <f>IFERROR(HLOOKUP(SANCO2!$D$8,'phius_monthly climate data'!$V$3:$CI$82,'phius_monthly climate data'!$CJ123,FALSE),"")</f>
        <v/>
      </c>
      <c r="CJ123">
        <v>121</v>
      </c>
    </row>
    <row r="124" spans="1:88" ht="15" thickBot="1" x14ac:dyDescent="0.35">
      <c r="A124" t="s">
        <v>5</v>
      </c>
      <c r="B124" t="s">
        <v>38</v>
      </c>
      <c r="C124" t="s">
        <v>224</v>
      </c>
      <c r="D124" s="39">
        <v>37.1</v>
      </c>
      <c r="E124" s="40">
        <v>42.3</v>
      </c>
      <c r="F124" s="40">
        <v>50.8</v>
      </c>
      <c r="G124" s="40">
        <v>58.1</v>
      </c>
      <c r="H124" s="40">
        <v>68.7</v>
      </c>
      <c r="I124" s="40">
        <v>78.599999999999994</v>
      </c>
      <c r="J124" s="40">
        <v>84.4</v>
      </c>
      <c r="K124" s="40">
        <v>81</v>
      </c>
      <c r="L124" s="40">
        <v>73.7</v>
      </c>
      <c r="M124" s="40">
        <v>60.2</v>
      </c>
      <c r="N124" s="40">
        <v>46.3</v>
      </c>
      <c r="O124" s="40">
        <v>36.299999999999997</v>
      </c>
      <c r="P124">
        <v>31</v>
      </c>
      <c r="S124" s="36" t="str">
        <f>IFERROR(HLOOKUP(SANCO2!$D$8,'phius_monthly climate data'!$V$3:$CI$82,'phius_monthly climate data'!$CJ124,FALSE),"")</f>
        <v/>
      </c>
      <c r="CJ124">
        <v>122</v>
      </c>
    </row>
    <row r="125" spans="1:88" ht="15" thickBot="1" x14ac:dyDescent="0.35">
      <c r="A125" t="s">
        <v>5</v>
      </c>
      <c r="B125" t="s">
        <v>38</v>
      </c>
      <c r="C125" t="s">
        <v>225</v>
      </c>
      <c r="D125" s="39">
        <v>56.7</v>
      </c>
      <c r="E125" s="40">
        <v>59.5</v>
      </c>
      <c r="F125" s="40">
        <v>65.599999999999994</v>
      </c>
      <c r="G125" s="40">
        <v>72.599999999999994</v>
      </c>
      <c r="H125" s="40">
        <v>81.900000000000006</v>
      </c>
      <c r="I125" s="40">
        <v>90.9</v>
      </c>
      <c r="J125" s="40">
        <v>94.8</v>
      </c>
      <c r="K125" s="40">
        <v>93.6</v>
      </c>
      <c r="L125" s="40">
        <v>88.8</v>
      </c>
      <c r="M125" s="40">
        <v>76.900000000000006</v>
      </c>
      <c r="N125" s="40">
        <v>64.599999999999994</v>
      </c>
      <c r="O125" s="40">
        <v>55.6</v>
      </c>
      <c r="P125">
        <v>47</v>
      </c>
      <c r="S125" s="36" t="str">
        <f>IFERROR(HLOOKUP(SANCO2!$D$8,'phius_monthly climate data'!$V$3:$CI$82,'phius_monthly climate data'!$CJ125,FALSE),"")</f>
        <v/>
      </c>
      <c r="CJ125">
        <v>123</v>
      </c>
    </row>
    <row r="126" spans="1:88" ht="15" thickBot="1" x14ac:dyDescent="0.35">
      <c r="A126" t="s">
        <v>5</v>
      </c>
      <c r="B126" t="s">
        <v>38</v>
      </c>
      <c r="C126" t="s">
        <v>226</v>
      </c>
      <c r="D126" s="39">
        <v>39.200000000000003</v>
      </c>
      <c r="E126" s="40">
        <v>41.8</v>
      </c>
      <c r="F126" s="40">
        <v>47.3</v>
      </c>
      <c r="G126" s="40">
        <v>53.2</v>
      </c>
      <c r="H126" s="40">
        <v>62.2</v>
      </c>
      <c r="I126" s="40">
        <v>71.3</v>
      </c>
      <c r="J126" s="40">
        <v>76.2</v>
      </c>
      <c r="K126" s="40">
        <v>74.2</v>
      </c>
      <c r="L126" s="40">
        <v>68.599999999999994</v>
      </c>
      <c r="M126" s="40">
        <v>57.4</v>
      </c>
      <c r="N126" s="40">
        <v>46.6</v>
      </c>
      <c r="O126" s="40">
        <v>38.299999999999997</v>
      </c>
      <c r="P126">
        <v>29</v>
      </c>
      <c r="S126" s="36" t="str">
        <f>IFERROR(HLOOKUP(SANCO2!$D$8,'phius_monthly climate data'!$V$3:$CI$82,'phius_monthly climate data'!$CJ126,FALSE),"")</f>
        <v/>
      </c>
      <c r="CJ126">
        <v>124</v>
      </c>
    </row>
    <row r="127" spans="1:88" ht="15" thickBot="1" x14ac:dyDescent="0.35">
      <c r="A127" t="s">
        <v>5</v>
      </c>
      <c r="B127" t="s">
        <v>38</v>
      </c>
      <c r="C127" t="s">
        <v>227</v>
      </c>
      <c r="D127" s="39">
        <v>47.3</v>
      </c>
      <c r="E127" s="40">
        <v>50.9</v>
      </c>
      <c r="F127" s="40">
        <v>57</v>
      </c>
      <c r="G127" s="40">
        <v>64.5</v>
      </c>
      <c r="H127" s="40">
        <v>73.5</v>
      </c>
      <c r="I127" s="40">
        <v>83.1</v>
      </c>
      <c r="J127" s="40">
        <v>85.3</v>
      </c>
      <c r="K127" s="40">
        <v>83.4</v>
      </c>
      <c r="L127" s="40">
        <v>78.8</v>
      </c>
      <c r="M127" s="40">
        <v>67.3</v>
      </c>
      <c r="N127" s="40">
        <v>55</v>
      </c>
      <c r="O127" s="40">
        <v>46.6</v>
      </c>
      <c r="P127">
        <v>39</v>
      </c>
      <c r="S127" s="36" t="str">
        <f>IFERROR(HLOOKUP(SANCO2!$D$8,'phius_monthly climate data'!$V$3:$CI$82,'phius_monthly climate data'!$CJ127,FALSE),"")</f>
        <v/>
      </c>
      <c r="CJ127">
        <v>125</v>
      </c>
    </row>
    <row r="128" spans="1:88" ht="15" thickBot="1" x14ac:dyDescent="0.35">
      <c r="A128" t="s">
        <v>5</v>
      </c>
      <c r="B128" t="s">
        <v>38</v>
      </c>
      <c r="C128" t="s">
        <v>228</v>
      </c>
      <c r="D128" s="39">
        <v>55</v>
      </c>
      <c r="E128" s="40">
        <v>56.7</v>
      </c>
      <c r="F128" s="40">
        <v>63.9</v>
      </c>
      <c r="G128" s="40">
        <v>70.5</v>
      </c>
      <c r="H128" s="40">
        <v>79.7</v>
      </c>
      <c r="I128" s="40">
        <v>89.3</v>
      </c>
      <c r="J128" s="40">
        <v>93.5</v>
      </c>
      <c r="K128" s="40">
        <v>91.8</v>
      </c>
      <c r="L128" s="40">
        <v>86.6</v>
      </c>
      <c r="M128" s="40">
        <v>74.7</v>
      </c>
      <c r="N128" s="40">
        <v>63.4</v>
      </c>
      <c r="O128" s="40">
        <v>53.4</v>
      </c>
      <c r="P128">
        <v>49</v>
      </c>
      <c r="S128" s="36" t="str">
        <f>IFERROR(HLOOKUP(SANCO2!$D$8,'phius_monthly climate data'!$V$3:$CI$82,'phius_monthly climate data'!$CJ128,FALSE),"")</f>
        <v/>
      </c>
      <c r="CJ128">
        <v>126</v>
      </c>
    </row>
    <row r="129" spans="1:88" ht="15" thickBot="1" x14ac:dyDescent="0.35">
      <c r="A129" t="s">
        <v>5</v>
      </c>
      <c r="B129" t="s">
        <v>38</v>
      </c>
      <c r="C129" t="s">
        <v>229</v>
      </c>
      <c r="D129" s="39">
        <v>53.3</v>
      </c>
      <c r="E129" s="40">
        <v>55.6</v>
      </c>
      <c r="F129" s="40">
        <v>61.3</v>
      </c>
      <c r="G129" s="40">
        <v>67.599999999999994</v>
      </c>
      <c r="H129" s="40">
        <v>76.7</v>
      </c>
      <c r="I129" s="40">
        <v>85.8</v>
      </c>
      <c r="J129" s="40">
        <v>87.5</v>
      </c>
      <c r="K129" s="40">
        <v>86</v>
      </c>
      <c r="L129" s="40">
        <v>82.4</v>
      </c>
      <c r="M129" s="40">
        <v>72.099999999999994</v>
      </c>
      <c r="N129" s="40">
        <v>61</v>
      </c>
      <c r="O129" s="40">
        <v>52.5</v>
      </c>
      <c r="P129">
        <v>44</v>
      </c>
      <c r="S129" s="36" t="str">
        <f>IFERROR(HLOOKUP(SANCO2!$D$8,'phius_monthly climate data'!$V$3:$CI$82,'phius_monthly climate data'!$CJ129,FALSE),"")</f>
        <v/>
      </c>
      <c r="CJ129">
        <v>127</v>
      </c>
    </row>
    <row r="130" spans="1:88" ht="15" thickBot="1" x14ac:dyDescent="0.35">
      <c r="A130" t="s">
        <v>5</v>
      </c>
      <c r="B130" t="s">
        <v>38</v>
      </c>
      <c r="C130" t="s">
        <v>230</v>
      </c>
      <c r="D130" s="39">
        <v>35.6</v>
      </c>
      <c r="E130" s="40">
        <v>40.1</v>
      </c>
      <c r="F130" s="40">
        <v>47.4</v>
      </c>
      <c r="G130" s="40">
        <v>54</v>
      </c>
      <c r="H130" s="40">
        <v>63.3</v>
      </c>
      <c r="I130" s="40">
        <v>72.7</v>
      </c>
      <c r="J130" s="40">
        <v>78.2</v>
      </c>
      <c r="K130" s="40">
        <v>75.900000000000006</v>
      </c>
      <c r="L130" s="40">
        <v>69</v>
      </c>
      <c r="M130" s="40">
        <v>56.3</v>
      </c>
      <c r="N130" s="40">
        <v>43.7</v>
      </c>
      <c r="O130" s="40">
        <v>34.4</v>
      </c>
      <c r="P130">
        <v>26</v>
      </c>
      <c r="S130" s="36" t="str">
        <f>IFERROR(HLOOKUP(SANCO2!$D$8,'phius_monthly climate data'!$V$3:$CI$82,'phius_monthly climate data'!$CJ130,FALSE),"")</f>
        <v/>
      </c>
      <c r="CJ130">
        <v>128</v>
      </c>
    </row>
    <row r="131" spans="1:88" ht="15" thickBot="1" x14ac:dyDescent="0.35">
      <c r="A131" t="s">
        <v>5</v>
      </c>
      <c r="B131" t="s">
        <v>38</v>
      </c>
      <c r="C131" t="s">
        <v>231</v>
      </c>
      <c r="D131" s="39">
        <v>59.2</v>
      </c>
      <c r="E131" s="40">
        <v>61.8</v>
      </c>
      <c r="F131" s="40">
        <v>67.599999999999994</v>
      </c>
      <c r="G131" s="40">
        <v>73.2</v>
      </c>
      <c r="H131" s="40">
        <v>81.2</v>
      </c>
      <c r="I131" s="40">
        <v>89.4</v>
      </c>
      <c r="J131" s="40">
        <v>94.8</v>
      </c>
      <c r="K131" s="40">
        <v>94.6</v>
      </c>
      <c r="L131" s="40">
        <v>89.8</v>
      </c>
      <c r="M131" s="40">
        <v>78.099999999999994</v>
      </c>
      <c r="N131" s="40">
        <v>66.3</v>
      </c>
      <c r="O131" s="40">
        <v>57.7</v>
      </c>
      <c r="P131">
        <v>53</v>
      </c>
      <c r="S131" s="36" t="str">
        <f>IFERROR(HLOOKUP(SANCO2!$D$8,'phius_monthly climate data'!$V$3:$CI$82,'phius_monthly climate data'!$CJ131,FALSE),"")</f>
        <v/>
      </c>
      <c r="CJ131">
        <v>129</v>
      </c>
    </row>
    <row r="132" spans="1:88" ht="15" thickBot="1" x14ac:dyDescent="0.35">
      <c r="A132" t="s">
        <v>5</v>
      </c>
      <c r="B132" t="s">
        <v>38</v>
      </c>
      <c r="C132" t="s">
        <v>232</v>
      </c>
      <c r="D132" s="39">
        <v>58.9</v>
      </c>
      <c r="E132" s="40">
        <v>62.1</v>
      </c>
      <c r="F132" s="40">
        <v>67.599999999999994</v>
      </c>
      <c r="G132" s="40">
        <v>73.599999999999994</v>
      </c>
      <c r="H132" s="40">
        <v>81.2</v>
      </c>
      <c r="I132" s="40">
        <v>89.3</v>
      </c>
      <c r="J132" s="40">
        <v>94.7</v>
      </c>
      <c r="K132" s="40">
        <v>94.3</v>
      </c>
      <c r="L132" s="40">
        <v>89.2</v>
      </c>
      <c r="M132" s="40">
        <v>78</v>
      </c>
      <c r="N132" s="40">
        <v>66</v>
      </c>
      <c r="O132" s="40">
        <v>57.5</v>
      </c>
      <c r="P132">
        <v>53</v>
      </c>
      <c r="S132" s="36" t="str">
        <f>IFERROR(HLOOKUP(SANCO2!$D$8,'phius_monthly climate data'!$V$3:$CI$82,'phius_monthly climate data'!$CJ132,FALSE),"")</f>
        <v/>
      </c>
      <c r="CJ132">
        <v>130</v>
      </c>
    </row>
    <row r="133" spans="1:88" ht="15" thickBot="1" x14ac:dyDescent="0.35">
      <c r="A133" t="s">
        <v>98</v>
      </c>
      <c r="B133" t="s">
        <v>39</v>
      </c>
      <c r="C133" t="s">
        <v>233</v>
      </c>
      <c r="D133" s="39">
        <v>38.4</v>
      </c>
      <c r="E133" s="40">
        <v>41.2</v>
      </c>
      <c r="F133" s="40">
        <v>44.6</v>
      </c>
      <c r="G133" s="40">
        <v>49.6</v>
      </c>
      <c r="H133" s="40">
        <v>55.6</v>
      </c>
      <c r="I133" s="40">
        <v>60.1</v>
      </c>
      <c r="J133" s="40">
        <v>65.099999999999994</v>
      </c>
      <c r="K133" s="40">
        <v>65.2</v>
      </c>
      <c r="L133" s="40">
        <v>60.1</v>
      </c>
      <c r="M133" s="40">
        <v>51.1</v>
      </c>
      <c r="N133" s="40">
        <v>43.1</v>
      </c>
      <c r="O133" s="40">
        <v>37.799999999999997</v>
      </c>
      <c r="P133">
        <v>26</v>
      </c>
      <c r="S133" s="36" t="str">
        <f>IFERROR(HLOOKUP(SANCO2!$D$8,'phius_monthly climate data'!$V$3:$CI$82,'phius_monthly climate data'!$CJ133,FALSE),"")</f>
        <v/>
      </c>
      <c r="CJ133">
        <v>131</v>
      </c>
    </row>
    <row r="134" spans="1:88" ht="15" thickBot="1" x14ac:dyDescent="0.35">
      <c r="A134" t="s">
        <v>98</v>
      </c>
      <c r="B134" t="s">
        <v>39</v>
      </c>
      <c r="C134" t="s">
        <v>234</v>
      </c>
      <c r="D134" s="39">
        <v>38</v>
      </c>
      <c r="E134" s="40">
        <v>41.4</v>
      </c>
      <c r="F134" s="40">
        <v>44.5</v>
      </c>
      <c r="G134" s="40">
        <v>50.2</v>
      </c>
      <c r="H134" s="40">
        <v>56.7</v>
      </c>
      <c r="I134" s="40">
        <v>60.8</v>
      </c>
      <c r="J134" s="40">
        <v>65.8</v>
      </c>
      <c r="K134" s="40">
        <v>65.7</v>
      </c>
      <c r="L134" s="40">
        <v>61.1</v>
      </c>
      <c r="M134" s="40">
        <v>51.9</v>
      </c>
      <c r="N134" s="40">
        <v>42.9</v>
      </c>
      <c r="O134" s="40">
        <v>38.299999999999997</v>
      </c>
      <c r="P134">
        <v>20</v>
      </c>
      <c r="S134" s="36" t="str">
        <f>IFERROR(HLOOKUP(SANCO2!$D$8,'phius_monthly climate data'!$V$3:$CI$82,'phius_monthly climate data'!$CJ134,FALSE),"")</f>
        <v/>
      </c>
      <c r="CJ134">
        <v>132</v>
      </c>
    </row>
    <row r="135" spans="1:88" ht="15" thickBot="1" x14ac:dyDescent="0.35">
      <c r="A135" t="s">
        <v>98</v>
      </c>
      <c r="B135" t="s">
        <v>39</v>
      </c>
      <c r="C135" t="s">
        <v>235</v>
      </c>
      <c r="D135" s="39">
        <v>42.3</v>
      </c>
      <c r="E135" s="40">
        <v>42.6</v>
      </c>
      <c r="F135" s="40">
        <v>45.2</v>
      </c>
      <c r="G135" s="40">
        <v>49.1</v>
      </c>
      <c r="H135" s="40">
        <v>55.3</v>
      </c>
      <c r="I135" s="40">
        <v>60.2</v>
      </c>
      <c r="J135" s="40">
        <v>64.8</v>
      </c>
      <c r="K135" s="40">
        <v>64.900000000000006</v>
      </c>
      <c r="L135" s="40">
        <v>60</v>
      </c>
      <c r="M135" s="40">
        <v>52.4</v>
      </c>
      <c r="N135" s="40">
        <v>45.8</v>
      </c>
      <c r="O135" s="40">
        <v>43</v>
      </c>
      <c r="P135">
        <v>26</v>
      </c>
      <c r="S135" s="36" t="str">
        <f>IFERROR(HLOOKUP(SANCO2!$D$8,'phius_monthly climate data'!$V$3:$CI$82,'phius_monthly climate data'!$CJ135,FALSE),"")</f>
        <v/>
      </c>
      <c r="CJ135">
        <v>133</v>
      </c>
    </row>
    <row r="136" spans="1:88" ht="15" thickBot="1" x14ac:dyDescent="0.35">
      <c r="A136" t="s">
        <v>98</v>
      </c>
      <c r="B136" t="s">
        <v>39</v>
      </c>
      <c r="C136" t="s">
        <v>236</v>
      </c>
      <c r="D136" s="39">
        <v>38.799999999999997</v>
      </c>
      <c r="E136" s="40">
        <v>39.5</v>
      </c>
      <c r="F136" s="40">
        <v>42.6</v>
      </c>
      <c r="G136" s="40">
        <v>47.7</v>
      </c>
      <c r="H136" s="40">
        <v>54.2</v>
      </c>
      <c r="I136" s="40">
        <v>59.6</v>
      </c>
      <c r="J136" s="40">
        <v>64.7</v>
      </c>
      <c r="K136" s="40">
        <v>64.400000000000006</v>
      </c>
      <c r="L136" s="40">
        <v>58.4</v>
      </c>
      <c r="M136" s="40">
        <v>49</v>
      </c>
      <c r="N136" s="40">
        <v>42.4</v>
      </c>
      <c r="O136" s="40">
        <v>38.5</v>
      </c>
      <c r="P136">
        <v>30</v>
      </c>
      <c r="S136" s="36" t="str">
        <f>IFERROR(HLOOKUP(SANCO2!$D$8,'phius_monthly climate data'!$V$3:$CI$82,'phius_monthly climate data'!$CJ136,FALSE),"")</f>
        <v/>
      </c>
      <c r="CJ136">
        <v>134</v>
      </c>
    </row>
    <row r="137" spans="1:88" ht="15" thickBot="1" x14ac:dyDescent="0.35">
      <c r="A137" t="s">
        <v>98</v>
      </c>
      <c r="B137" t="s">
        <v>39</v>
      </c>
      <c r="C137" t="s">
        <v>237</v>
      </c>
      <c r="D137" s="39">
        <v>21.3</v>
      </c>
      <c r="E137" s="40">
        <v>26.2</v>
      </c>
      <c r="F137" s="40">
        <v>35.200000000000003</v>
      </c>
      <c r="G137" s="40">
        <v>43.4</v>
      </c>
      <c r="H137" s="40">
        <v>52.1</v>
      </c>
      <c r="I137" s="40">
        <v>58.3</v>
      </c>
      <c r="J137" s="40">
        <v>66.400000000000006</v>
      </c>
      <c r="K137" s="40">
        <v>65.099999999999994</v>
      </c>
      <c r="L137" s="40">
        <v>55.9</v>
      </c>
      <c r="M137" s="40">
        <v>42.2</v>
      </c>
      <c r="N137" s="40">
        <v>29.7</v>
      </c>
      <c r="O137" s="40">
        <v>20</v>
      </c>
      <c r="P137">
        <v>1</v>
      </c>
      <c r="S137" s="36" t="str">
        <f>IFERROR(HLOOKUP(SANCO2!$D$8,'phius_monthly climate data'!$V$3:$CI$82,'phius_monthly climate data'!$CJ137,FALSE),"")</f>
        <v/>
      </c>
      <c r="CJ137">
        <v>135</v>
      </c>
    </row>
    <row r="138" spans="1:88" ht="15" thickBot="1" x14ac:dyDescent="0.35">
      <c r="A138" t="s">
        <v>98</v>
      </c>
      <c r="B138" t="s">
        <v>39</v>
      </c>
      <c r="C138" t="s">
        <v>238</v>
      </c>
      <c r="D138" s="39">
        <v>44.1</v>
      </c>
      <c r="E138" s="40">
        <v>44.6</v>
      </c>
      <c r="F138" s="40">
        <v>46.1</v>
      </c>
      <c r="G138" s="40">
        <v>49.5</v>
      </c>
      <c r="H138" s="40">
        <v>53.5</v>
      </c>
      <c r="I138" s="40">
        <v>56.9</v>
      </c>
      <c r="J138" s="40">
        <v>59.3</v>
      </c>
      <c r="K138" s="40">
        <v>59.7</v>
      </c>
      <c r="L138" s="40">
        <v>58</v>
      </c>
      <c r="M138" s="40">
        <v>52.5</v>
      </c>
      <c r="N138" s="40">
        <v>47.5</v>
      </c>
      <c r="O138" s="40">
        <v>44.2</v>
      </c>
      <c r="P138">
        <v>29</v>
      </c>
      <c r="S138" s="36" t="str">
        <f>IFERROR(HLOOKUP(SANCO2!$D$8,'phius_monthly climate data'!$V$3:$CI$82,'phius_monthly climate data'!$CJ138,FALSE),"")</f>
        <v/>
      </c>
      <c r="CJ138">
        <v>136</v>
      </c>
    </row>
    <row r="139" spans="1:88" ht="15" thickBot="1" x14ac:dyDescent="0.35">
      <c r="A139" t="s">
        <v>98</v>
      </c>
      <c r="B139" t="s">
        <v>39</v>
      </c>
      <c r="C139" t="s">
        <v>239</v>
      </c>
      <c r="D139" s="39">
        <v>42.1</v>
      </c>
      <c r="E139" s="40">
        <v>42.8</v>
      </c>
      <c r="F139" s="40">
        <v>45.1</v>
      </c>
      <c r="G139" s="40">
        <v>49.3</v>
      </c>
      <c r="H139" s="40">
        <v>54.9</v>
      </c>
      <c r="I139" s="40">
        <v>60</v>
      </c>
      <c r="J139" s="40">
        <v>64.599999999999994</v>
      </c>
      <c r="K139" s="40">
        <v>64.8</v>
      </c>
      <c r="L139" s="40">
        <v>60</v>
      </c>
      <c r="M139" s="40">
        <v>51.8</v>
      </c>
      <c r="N139" s="40">
        <v>45.8</v>
      </c>
      <c r="O139" s="40">
        <v>42.2</v>
      </c>
      <c r="P139">
        <v>26</v>
      </c>
      <c r="S139" s="36" t="str">
        <f>IFERROR(HLOOKUP(SANCO2!$D$8,'phius_monthly climate data'!$V$3:$CI$82,'phius_monthly climate data'!$CJ139,FALSE),"")</f>
        <v/>
      </c>
      <c r="CJ139">
        <v>137</v>
      </c>
    </row>
    <row r="140" spans="1:88" ht="15" thickBot="1" x14ac:dyDescent="0.35">
      <c r="A140" t="s">
        <v>98</v>
      </c>
      <c r="B140" t="s">
        <v>39</v>
      </c>
      <c r="C140" t="s">
        <v>240</v>
      </c>
      <c r="D140" s="39">
        <v>41.6</v>
      </c>
      <c r="E140" s="40">
        <v>42.3</v>
      </c>
      <c r="F140" s="40">
        <v>44.4</v>
      </c>
      <c r="G140" s="40">
        <v>48.1</v>
      </c>
      <c r="H140" s="40">
        <v>52.9</v>
      </c>
      <c r="I140" s="40">
        <v>56.9</v>
      </c>
      <c r="J140" s="40">
        <v>60.3</v>
      </c>
      <c r="K140" s="40">
        <v>60.1</v>
      </c>
      <c r="L140" s="40">
        <v>56.6</v>
      </c>
      <c r="M140" s="40">
        <v>50.3</v>
      </c>
      <c r="N140" s="40">
        <v>44.9</v>
      </c>
      <c r="O140" s="40">
        <v>41.4</v>
      </c>
      <c r="P140">
        <v>30</v>
      </c>
      <c r="S140" s="36" t="str">
        <f>IFERROR(HLOOKUP(SANCO2!$D$8,'phius_monthly climate data'!$V$3:$CI$82,'phius_monthly climate data'!$CJ140,FALSE),"")</f>
        <v/>
      </c>
      <c r="CJ140">
        <v>138</v>
      </c>
    </row>
    <row r="141" spans="1:88" ht="15" thickBot="1" x14ac:dyDescent="0.35">
      <c r="A141" t="s">
        <v>98</v>
      </c>
      <c r="B141" t="s">
        <v>39</v>
      </c>
      <c r="C141" t="s">
        <v>241</v>
      </c>
      <c r="D141" s="39">
        <v>-4.5999999999999996</v>
      </c>
      <c r="E141" s="40">
        <v>5.2</v>
      </c>
      <c r="F141" s="40">
        <v>17.5</v>
      </c>
      <c r="G141" s="40">
        <v>37</v>
      </c>
      <c r="H141" s="40">
        <v>49.3</v>
      </c>
      <c r="I141" s="40">
        <v>58.7</v>
      </c>
      <c r="J141" s="40">
        <v>62.7</v>
      </c>
      <c r="K141" s="40">
        <v>59.2</v>
      </c>
      <c r="L141" s="40">
        <v>49</v>
      </c>
      <c r="M141" s="40">
        <v>33.200000000000003</v>
      </c>
      <c r="N141" s="40">
        <v>9.8000000000000007</v>
      </c>
      <c r="O141" s="40">
        <v>-2.2999999999999998</v>
      </c>
      <c r="P141">
        <v>-29</v>
      </c>
      <c r="S141" s="36" t="str">
        <f>IFERROR(HLOOKUP(SANCO2!$D$8,'phius_monthly climate data'!$V$3:$CI$82,'phius_monthly climate data'!$CJ141,FALSE),"")</f>
        <v/>
      </c>
      <c r="CJ141">
        <v>139</v>
      </c>
    </row>
    <row r="142" spans="1:88" ht="15" thickBot="1" x14ac:dyDescent="0.35">
      <c r="A142" t="s">
        <v>98</v>
      </c>
      <c r="B142" t="s">
        <v>39</v>
      </c>
      <c r="C142" t="s">
        <v>242</v>
      </c>
      <c r="D142" s="39">
        <v>8.6</v>
      </c>
      <c r="E142" s="40">
        <v>15</v>
      </c>
      <c r="F142" s="40">
        <v>22.7</v>
      </c>
      <c r="G142" s="40">
        <v>38.200000000000003</v>
      </c>
      <c r="H142" s="40">
        <v>49.4</v>
      </c>
      <c r="I142" s="40">
        <v>57.2</v>
      </c>
      <c r="J142" s="40">
        <v>61</v>
      </c>
      <c r="K142" s="40">
        <v>58.9</v>
      </c>
      <c r="L142" s="40">
        <v>51</v>
      </c>
      <c r="M142" s="40">
        <v>38</v>
      </c>
      <c r="N142" s="40">
        <v>20.3</v>
      </c>
      <c r="O142" s="40">
        <v>10.9</v>
      </c>
      <c r="P142">
        <v>-20</v>
      </c>
      <c r="S142" s="36" t="str">
        <f>IFERROR(HLOOKUP(SANCO2!$D$8,'phius_monthly climate data'!$V$3:$CI$82,'phius_monthly climate data'!$CJ142,FALSE),"")</f>
        <v/>
      </c>
      <c r="CJ142">
        <v>140</v>
      </c>
    </row>
    <row r="143" spans="1:88" ht="15" thickBot="1" x14ac:dyDescent="0.35">
      <c r="A143" t="s">
        <v>98</v>
      </c>
      <c r="B143" t="s">
        <v>39</v>
      </c>
      <c r="C143" t="s">
        <v>243</v>
      </c>
      <c r="D143" s="39">
        <v>26.9</v>
      </c>
      <c r="E143" s="40">
        <v>32.1</v>
      </c>
      <c r="F143" s="40">
        <v>40.9</v>
      </c>
      <c r="G143" s="40">
        <v>49.7</v>
      </c>
      <c r="H143" s="40">
        <v>58.3</v>
      </c>
      <c r="I143" s="40">
        <v>64.599999999999994</v>
      </c>
      <c r="J143" s="40">
        <v>71.400000000000006</v>
      </c>
      <c r="K143" s="40">
        <v>70.099999999999994</v>
      </c>
      <c r="L143" s="40">
        <v>60.9</v>
      </c>
      <c r="M143" s="40">
        <v>47.5</v>
      </c>
      <c r="N143" s="40">
        <v>35.9</v>
      </c>
      <c r="O143" s="40">
        <v>27.9</v>
      </c>
      <c r="P143">
        <v>8</v>
      </c>
      <c r="S143" s="36" t="str">
        <f>IFERROR(HLOOKUP(SANCO2!$D$8,'phius_monthly climate data'!$V$3:$CI$82,'phius_monthly climate data'!$CJ143,FALSE),"")</f>
        <v/>
      </c>
      <c r="CJ143">
        <v>141</v>
      </c>
    </row>
    <row r="144" spans="1:88" ht="15" thickBot="1" x14ac:dyDescent="0.35">
      <c r="A144" t="s">
        <v>98</v>
      </c>
      <c r="B144" t="s">
        <v>39</v>
      </c>
      <c r="C144" t="s">
        <v>244</v>
      </c>
      <c r="D144" s="39">
        <v>27.3</v>
      </c>
      <c r="E144" s="40">
        <v>30.4</v>
      </c>
      <c r="F144" s="40">
        <v>38.700000000000003</v>
      </c>
      <c r="G144" s="40">
        <v>46.3</v>
      </c>
      <c r="H144" s="40">
        <v>54.6</v>
      </c>
      <c r="I144" s="40">
        <v>61.1</v>
      </c>
      <c r="J144" s="40">
        <v>67.8</v>
      </c>
      <c r="K144" s="40">
        <v>66.400000000000006</v>
      </c>
      <c r="L144" s="40">
        <v>57.3</v>
      </c>
      <c r="M144" s="40">
        <v>44.8</v>
      </c>
      <c r="N144" s="40">
        <v>34.6</v>
      </c>
      <c r="O144" s="40">
        <v>27.3</v>
      </c>
      <c r="P144">
        <v>10</v>
      </c>
      <c r="S144" s="36" t="str">
        <f>IFERROR(HLOOKUP(SANCO2!$D$8,'phius_monthly climate data'!$V$3:$CI$82,'phius_monthly climate data'!$CJ144,FALSE),"")</f>
        <v/>
      </c>
      <c r="CJ144">
        <v>142</v>
      </c>
    </row>
    <row r="145" spans="1:88" ht="15" thickBot="1" x14ac:dyDescent="0.35">
      <c r="A145" t="s">
        <v>98</v>
      </c>
      <c r="B145" t="s">
        <v>39</v>
      </c>
      <c r="C145" t="s">
        <v>245</v>
      </c>
      <c r="D145" s="39">
        <v>38.1</v>
      </c>
      <c r="E145" s="40">
        <v>38.799999999999997</v>
      </c>
      <c r="F145" s="40">
        <v>41.8</v>
      </c>
      <c r="G145" s="40">
        <v>46.2</v>
      </c>
      <c r="H145" s="40">
        <v>53.1</v>
      </c>
      <c r="I145" s="40">
        <v>58.2</v>
      </c>
      <c r="J145" s="40">
        <v>64.400000000000006</v>
      </c>
      <c r="K145" s="40">
        <v>64.599999999999994</v>
      </c>
      <c r="L145" s="40">
        <v>59.1</v>
      </c>
      <c r="M145" s="40">
        <v>49.2</v>
      </c>
      <c r="N145" s="40">
        <v>41.4</v>
      </c>
      <c r="O145" s="40">
        <v>37.6</v>
      </c>
      <c r="P145">
        <v>28</v>
      </c>
      <c r="S145" s="36" t="str">
        <f>IFERROR(HLOOKUP(SANCO2!$D$8,'phius_monthly climate data'!$V$3:$CI$82,'phius_monthly climate data'!$CJ145,FALSE),"")</f>
        <v/>
      </c>
      <c r="CJ145">
        <v>143</v>
      </c>
    </row>
    <row r="146" spans="1:88" ht="15" thickBot="1" x14ac:dyDescent="0.35">
      <c r="A146" t="s">
        <v>98</v>
      </c>
      <c r="B146" t="s">
        <v>39</v>
      </c>
      <c r="C146" t="s">
        <v>246</v>
      </c>
      <c r="D146" s="39">
        <v>41.1</v>
      </c>
      <c r="E146" s="40">
        <v>42.3</v>
      </c>
      <c r="F146" s="40">
        <v>45.2</v>
      </c>
      <c r="G146" s="40">
        <v>50.1</v>
      </c>
      <c r="H146" s="40">
        <v>56.1</v>
      </c>
      <c r="I146" s="40">
        <v>60.9</v>
      </c>
      <c r="J146" s="40">
        <v>65.7</v>
      </c>
      <c r="K146" s="40">
        <v>65.5</v>
      </c>
      <c r="L146" s="40">
        <v>60.2</v>
      </c>
      <c r="M146" s="40">
        <v>51.7</v>
      </c>
      <c r="N146" s="40">
        <v>45</v>
      </c>
      <c r="O146" s="40">
        <v>41</v>
      </c>
      <c r="P146">
        <v>23</v>
      </c>
      <c r="S146" s="36" t="str">
        <f>IFERROR(HLOOKUP(SANCO2!$D$8,'phius_monthly climate data'!$V$3:$CI$82,'phius_monthly climate data'!$CJ146,FALSE),"")</f>
        <v/>
      </c>
      <c r="CJ146">
        <v>144</v>
      </c>
    </row>
    <row r="147" spans="1:88" ht="15" thickBot="1" x14ac:dyDescent="0.35">
      <c r="A147" t="s">
        <v>98</v>
      </c>
      <c r="B147" t="s">
        <v>39</v>
      </c>
      <c r="C147" t="s">
        <v>247</v>
      </c>
      <c r="D147" s="39">
        <v>30.8</v>
      </c>
      <c r="E147" s="40">
        <v>33.6</v>
      </c>
      <c r="F147" s="40">
        <v>40.6</v>
      </c>
      <c r="G147" s="40">
        <v>48.1</v>
      </c>
      <c r="H147" s="40">
        <v>56.9</v>
      </c>
      <c r="I147" s="40">
        <v>63.3</v>
      </c>
      <c r="J147" s="40">
        <v>70.5</v>
      </c>
      <c r="K147" s="40">
        <v>69.099999999999994</v>
      </c>
      <c r="L147" s="40">
        <v>60</v>
      </c>
      <c r="M147" s="40">
        <v>48.1</v>
      </c>
      <c r="N147" s="40">
        <v>37.700000000000003</v>
      </c>
      <c r="O147" s="40">
        <v>30.9</v>
      </c>
      <c r="P147">
        <v>17</v>
      </c>
      <c r="S147" s="36" t="str">
        <f>IFERROR(HLOOKUP(SANCO2!$D$8,'phius_monthly climate data'!$V$3:$CI$82,'phius_monthly climate data'!$CJ147,FALSE),"")</f>
        <v/>
      </c>
      <c r="CJ147">
        <v>145</v>
      </c>
    </row>
    <row r="148" spans="1:88" ht="15" thickBot="1" x14ac:dyDescent="0.35">
      <c r="A148" t="s">
        <v>98</v>
      </c>
      <c r="B148" t="s">
        <v>39</v>
      </c>
      <c r="C148" t="s">
        <v>248</v>
      </c>
      <c r="D148" s="39">
        <v>38.200000000000003</v>
      </c>
      <c r="E148" s="40">
        <v>40.299999999999997</v>
      </c>
      <c r="F148" s="40">
        <v>43.8</v>
      </c>
      <c r="G148" s="40">
        <v>48.8</v>
      </c>
      <c r="H148" s="40">
        <v>55</v>
      </c>
      <c r="I148" s="40">
        <v>60.1</v>
      </c>
      <c r="J148" s="40">
        <v>65.3</v>
      </c>
      <c r="K148" s="40">
        <v>65.099999999999994</v>
      </c>
      <c r="L148" s="40">
        <v>59.9</v>
      </c>
      <c r="M148" s="40">
        <v>50.5</v>
      </c>
      <c r="N148" s="40">
        <v>42.5</v>
      </c>
      <c r="O148" s="40">
        <v>37.4</v>
      </c>
      <c r="P148">
        <v>18</v>
      </c>
      <c r="S148" s="36" t="str">
        <f>IFERROR(HLOOKUP(SANCO2!$D$8,'phius_monthly climate data'!$V$3:$CI$82,'phius_monthly climate data'!$CJ148,FALSE),"")</f>
        <v/>
      </c>
      <c r="CJ148">
        <v>146</v>
      </c>
    </row>
    <row r="149" spans="1:88" ht="15" thickBot="1" x14ac:dyDescent="0.35">
      <c r="A149" t="s">
        <v>98</v>
      </c>
      <c r="B149" t="s">
        <v>39</v>
      </c>
      <c r="C149" t="s">
        <v>249</v>
      </c>
      <c r="D149" s="39">
        <v>17.7</v>
      </c>
      <c r="E149" s="40">
        <v>23.5</v>
      </c>
      <c r="F149" s="40">
        <v>30.7</v>
      </c>
      <c r="G149" s="40">
        <v>40.6</v>
      </c>
      <c r="H149" s="40">
        <v>49.8</v>
      </c>
      <c r="I149" s="40">
        <v>56.6</v>
      </c>
      <c r="J149" s="40">
        <v>60.4</v>
      </c>
      <c r="K149" s="40">
        <v>59</v>
      </c>
      <c r="L149" s="40">
        <v>50.9</v>
      </c>
      <c r="M149" s="40">
        <v>39.700000000000003</v>
      </c>
      <c r="N149" s="40">
        <v>27.8</v>
      </c>
      <c r="O149" s="40">
        <v>19.7</v>
      </c>
      <c r="P149">
        <v>-10</v>
      </c>
      <c r="S149" s="36" t="str">
        <f>IFERROR(HLOOKUP(SANCO2!$D$8,'phius_monthly climate data'!$V$3:$CI$82,'phius_monthly climate data'!$CJ149,FALSE),"")</f>
        <v/>
      </c>
      <c r="CJ149">
        <v>147</v>
      </c>
    </row>
    <row r="150" spans="1:88" ht="15" thickBot="1" x14ac:dyDescent="0.35">
      <c r="A150" t="s">
        <v>98</v>
      </c>
      <c r="B150" t="s">
        <v>39</v>
      </c>
      <c r="C150" t="s">
        <v>250</v>
      </c>
      <c r="D150" s="39">
        <v>18.8</v>
      </c>
      <c r="E150" s="40">
        <v>24.4</v>
      </c>
      <c r="F150" s="40">
        <v>31.3</v>
      </c>
      <c r="G150" s="40">
        <v>40.5</v>
      </c>
      <c r="H150" s="40">
        <v>48.9</v>
      </c>
      <c r="I150" s="40">
        <v>55.3</v>
      </c>
      <c r="J150" s="40">
        <v>59.2</v>
      </c>
      <c r="K150" s="40">
        <v>58.2</v>
      </c>
      <c r="L150" s="40">
        <v>50.4</v>
      </c>
      <c r="M150" s="40">
        <v>39.6</v>
      </c>
      <c r="N150" s="40">
        <v>28.3</v>
      </c>
      <c r="O150" s="40">
        <v>20.2</v>
      </c>
      <c r="P150">
        <v>-4</v>
      </c>
      <c r="S150" s="36" t="str">
        <f>IFERROR(HLOOKUP(SANCO2!$D$8,'phius_monthly climate data'!$V$3:$CI$82,'phius_monthly climate data'!$CJ150,FALSE),"")</f>
        <v/>
      </c>
      <c r="CJ150">
        <v>148</v>
      </c>
    </row>
    <row r="151" spans="1:88" ht="15" thickBot="1" x14ac:dyDescent="0.35">
      <c r="A151" t="s">
        <v>98</v>
      </c>
      <c r="B151" t="s">
        <v>39</v>
      </c>
      <c r="C151" t="s">
        <v>251</v>
      </c>
      <c r="D151" s="39">
        <v>29.6</v>
      </c>
      <c r="E151" s="40">
        <v>32.799999999999997</v>
      </c>
      <c r="F151" s="40">
        <v>40.4</v>
      </c>
      <c r="G151" s="40">
        <v>48</v>
      </c>
      <c r="H151" s="40">
        <v>56.6</v>
      </c>
      <c r="I151" s="40">
        <v>63.1</v>
      </c>
      <c r="J151" s="40">
        <v>70.900000000000006</v>
      </c>
      <c r="K151" s="40">
        <v>69.7</v>
      </c>
      <c r="L151" s="40">
        <v>60.8</v>
      </c>
      <c r="M151" s="40">
        <v>48.1</v>
      </c>
      <c r="N151" s="40">
        <v>36.6</v>
      </c>
      <c r="O151" s="40">
        <v>30.2</v>
      </c>
      <c r="P151">
        <v>9</v>
      </c>
      <c r="S151" s="36" t="str">
        <f>IFERROR(HLOOKUP(SANCO2!$D$8,'phius_monthly climate data'!$V$3:$CI$82,'phius_monthly climate data'!$CJ151,FALSE),"")</f>
        <v/>
      </c>
      <c r="CJ151">
        <v>149</v>
      </c>
    </row>
    <row r="152" spans="1:88" ht="15" thickBot="1" x14ac:dyDescent="0.35">
      <c r="A152" t="s">
        <v>98</v>
      </c>
      <c r="B152" t="s">
        <v>39</v>
      </c>
      <c r="C152" t="s">
        <v>252</v>
      </c>
      <c r="D152" s="39">
        <v>39.4</v>
      </c>
      <c r="E152" s="40">
        <v>40.799999999999997</v>
      </c>
      <c r="F152" s="40">
        <v>44.2</v>
      </c>
      <c r="G152" s="40">
        <v>48.9</v>
      </c>
      <c r="H152" s="40">
        <v>55.1</v>
      </c>
      <c r="I152" s="40">
        <v>60</v>
      </c>
      <c r="J152" s="40">
        <v>64.5</v>
      </c>
      <c r="K152" s="40">
        <v>64.599999999999994</v>
      </c>
      <c r="L152" s="40">
        <v>59.2</v>
      </c>
      <c r="M152" s="40">
        <v>50.7</v>
      </c>
      <c r="N152" s="40">
        <v>43.6</v>
      </c>
      <c r="O152" s="40">
        <v>38.799999999999997</v>
      </c>
      <c r="P152">
        <v>27</v>
      </c>
      <c r="S152" s="36" t="str">
        <f>IFERROR(HLOOKUP(SANCO2!$D$8,'phius_monthly climate data'!$V$3:$CI$82,'phius_monthly climate data'!$CJ152,FALSE),"")</f>
        <v/>
      </c>
      <c r="CJ152">
        <v>150</v>
      </c>
    </row>
    <row r="153" spans="1:88" ht="15" thickBot="1" x14ac:dyDescent="0.35">
      <c r="A153" t="s">
        <v>98</v>
      </c>
      <c r="B153" t="s">
        <v>39</v>
      </c>
      <c r="C153" t="s">
        <v>253</v>
      </c>
      <c r="D153" s="39">
        <v>26.8</v>
      </c>
      <c r="E153" s="40">
        <v>30.7</v>
      </c>
      <c r="F153" s="40">
        <v>39.4</v>
      </c>
      <c r="G153" s="40">
        <v>47.4</v>
      </c>
      <c r="H153" s="40">
        <v>56.5</v>
      </c>
      <c r="I153" s="40">
        <v>62.6</v>
      </c>
      <c r="J153" s="40">
        <v>69.099999999999994</v>
      </c>
      <c r="K153" s="40">
        <v>68.099999999999994</v>
      </c>
      <c r="L153" s="40">
        <v>59.2</v>
      </c>
      <c r="M153" s="40">
        <v>46</v>
      </c>
      <c r="N153" s="40">
        <v>34.700000000000003</v>
      </c>
      <c r="O153" s="40">
        <v>27.2</v>
      </c>
      <c r="P153">
        <v>4</v>
      </c>
      <c r="S153" s="36" t="str">
        <f>IFERROR(HLOOKUP(SANCO2!$D$8,'phius_monthly climate data'!$V$3:$CI$82,'phius_monthly climate data'!$CJ153,FALSE),"")</f>
        <v/>
      </c>
      <c r="CJ153">
        <v>151</v>
      </c>
    </row>
    <row r="154" spans="1:88" ht="15" thickBot="1" x14ac:dyDescent="0.35">
      <c r="A154" t="s">
        <v>98</v>
      </c>
      <c r="B154" t="s">
        <v>39</v>
      </c>
      <c r="C154" t="s">
        <v>254</v>
      </c>
      <c r="D154" s="39">
        <v>40.200000000000003</v>
      </c>
      <c r="E154" s="40">
        <v>41.2</v>
      </c>
      <c r="F154" s="40">
        <v>44.1</v>
      </c>
      <c r="G154" s="40">
        <v>48.2</v>
      </c>
      <c r="H154" s="40">
        <v>53.9</v>
      </c>
      <c r="I154" s="40">
        <v>58.8</v>
      </c>
      <c r="J154" s="40">
        <v>62.7</v>
      </c>
      <c r="K154" s="40">
        <v>62.4</v>
      </c>
      <c r="L154" s="40">
        <v>57.9</v>
      </c>
      <c r="M154" s="40">
        <v>50.2</v>
      </c>
      <c r="N154" s="40">
        <v>43.7</v>
      </c>
      <c r="O154" s="40">
        <v>39.799999999999997</v>
      </c>
      <c r="P154">
        <v>30</v>
      </c>
      <c r="S154" s="36" t="str">
        <f>IFERROR(HLOOKUP(SANCO2!$D$8,'phius_monthly climate data'!$V$3:$CI$82,'phius_monthly climate data'!$CJ154,FALSE),"")</f>
        <v/>
      </c>
      <c r="CJ154">
        <v>152</v>
      </c>
    </row>
    <row r="155" spans="1:88" ht="15" thickBot="1" x14ac:dyDescent="0.35">
      <c r="A155" t="s">
        <v>98</v>
      </c>
      <c r="B155" t="s">
        <v>39</v>
      </c>
      <c r="C155" t="s">
        <v>255</v>
      </c>
      <c r="D155" s="39">
        <v>41.2</v>
      </c>
      <c r="E155" s="40">
        <v>42.4</v>
      </c>
      <c r="F155" s="40">
        <v>44.3</v>
      </c>
      <c r="G155" s="40">
        <v>48.5</v>
      </c>
      <c r="H155" s="40">
        <v>54.3</v>
      </c>
      <c r="I155" s="40">
        <v>59.8</v>
      </c>
      <c r="J155" s="40">
        <v>65</v>
      </c>
      <c r="K155" s="40">
        <v>64.599999999999994</v>
      </c>
      <c r="L155" s="40">
        <v>60.1</v>
      </c>
      <c r="M155" s="40">
        <v>51.1</v>
      </c>
      <c r="N155" s="40">
        <v>44.4</v>
      </c>
      <c r="O155" s="40">
        <v>40.4</v>
      </c>
      <c r="P155">
        <v>25</v>
      </c>
      <c r="S155" s="36" t="str">
        <f>IFERROR(HLOOKUP(SANCO2!$D$8,'phius_monthly climate data'!$V$3:$CI$82,'phius_monthly climate data'!$CJ155,FALSE),"")</f>
        <v/>
      </c>
      <c r="CJ155">
        <v>153</v>
      </c>
    </row>
    <row r="156" spans="1:88" ht="15" thickBot="1" x14ac:dyDescent="0.35">
      <c r="A156" t="s">
        <v>98</v>
      </c>
      <c r="B156" t="s">
        <v>39</v>
      </c>
      <c r="C156" t="s">
        <v>256</v>
      </c>
      <c r="D156" s="39">
        <v>42.3</v>
      </c>
      <c r="E156" s="40">
        <v>42.8</v>
      </c>
      <c r="F156" s="40">
        <v>45.3</v>
      </c>
      <c r="G156" s="40">
        <v>49.1</v>
      </c>
      <c r="H156" s="40">
        <v>54.5</v>
      </c>
      <c r="I156" s="40">
        <v>59.1</v>
      </c>
      <c r="J156" s="40">
        <v>63.3</v>
      </c>
      <c r="K156" s="40">
        <v>63.2</v>
      </c>
      <c r="L156" s="40">
        <v>58.9</v>
      </c>
      <c r="M156" s="40">
        <v>51.3</v>
      </c>
      <c r="N156" s="40">
        <v>45.5</v>
      </c>
      <c r="O156" s="40">
        <v>42.2</v>
      </c>
      <c r="P156">
        <v>26</v>
      </c>
      <c r="S156" s="36" t="str">
        <f>IFERROR(HLOOKUP(SANCO2!$D$8,'phius_monthly climate data'!$V$3:$CI$82,'phius_monthly climate data'!$CJ156,FALSE),"")</f>
        <v/>
      </c>
      <c r="CJ156">
        <v>154</v>
      </c>
    </row>
    <row r="157" spans="1:88" ht="15" thickBot="1" x14ac:dyDescent="0.35">
      <c r="A157" t="s">
        <v>98</v>
      </c>
      <c r="B157" t="s">
        <v>39</v>
      </c>
      <c r="C157" t="s">
        <v>257</v>
      </c>
      <c r="D157" s="39">
        <v>39.200000000000003</v>
      </c>
      <c r="E157" s="40">
        <v>40.9</v>
      </c>
      <c r="F157" s="40">
        <v>43.6</v>
      </c>
      <c r="G157" s="40">
        <v>48.2</v>
      </c>
      <c r="H157" s="40">
        <v>54.5</v>
      </c>
      <c r="I157" s="40">
        <v>59.2</v>
      </c>
      <c r="J157" s="40">
        <v>64.099999999999994</v>
      </c>
      <c r="K157" s="40">
        <v>64.8</v>
      </c>
      <c r="L157" s="40">
        <v>59.9</v>
      </c>
      <c r="M157" s="40">
        <v>50.7</v>
      </c>
      <c r="N157" s="40">
        <v>42.9</v>
      </c>
      <c r="O157" s="40">
        <v>38.4</v>
      </c>
      <c r="P157">
        <v>22</v>
      </c>
      <c r="S157" s="36" t="str">
        <f>IFERROR(HLOOKUP(SANCO2!$D$8,'phius_monthly climate data'!$V$3:$CI$82,'phius_monthly climate data'!$CJ157,FALSE),"")</f>
        <v/>
      </c>
      <c r="CJ157">
        <v>155</v>
      </c>
    </row>
    <row r="158" spans="1:88" ht="15" thickBot="1" x14ac:dyDescent="0.35">
      <c r="A158" t="s">
        <v>98</v>
      </c>
      <c r="B158" t="s">
        <v>39</v>
      </c>
      <c r="C158" t="s">
        <v>258</v>
      </c>
      <c r="D158" s="39">
        <v>28.6</v>
      </c>
      <c r="E158" s="40">
        <v>31.1</v>
      </c>
      <c r="F158" s="40">
        <v>35</v>
      </c>
      <c r="G158" s="40">
        <v>41</v>
      </c>
      <c r="H158" s="40">
        <v>50</v>
      </c>
      <c r="I158" s="40">
        <v>55.3</v>
      </c>
      <c r="J158" s="40">
        <v>62.7</v>
      </c>
      <c r="K158" s="40">
        <v>62.1</v>
      </c>
      <c r="L158" s="40">
        <v>55.4</v>
      </c>
      <c r="M158" s="40">
        <v>43.9</v>
      </c>
      <c r="N158" s="40">
        <v>33.299999999999997</v>
      </c>
      <c r="O158" s="40">
        <v>27.3</v>
      </c>
      <c r="P158">
        <v>10</v>
      </c>
      <c r="S158" s="36" t="str">
        <f>IFERROR(HLOOKUP(SANCO2!$D$8,'phius_monthly climate data'!$V$3:$CI$82,'phius_monthly climate data'!$CJ158,FALSE),"")</f>
        <v/>
      </c>
      <c r="CJ158">
        <v>156</v>
      </c>
    </row>
    <row r="159" spans="1:88" ht="15" thickBot="1" x14ac:dyDescent="0.35">
      <c r="A159" t="s">
        <v>98</v>
      </c>
      <c r="B159" t="s">
        <v>39</v>
      </c>
      <c r="C159" t="s">
        <v>259</v>
      </c>
      <c r="D159" s="39">
        <v>41</v>
      </c>
      <c r="E159" s="40">
        <v>42.2</v>
      </c>
      <c r="F159" s="40">
        <v>45.4</v>
      </c>
      <c r="G159" s="40">
        <v>49.7</v>
      </c>
      <c r="H159" s="40">
        <v>55.2</v>
      </c>
      <c r="I159" s="40">
        <v>59.7</v>
      </c>
      <c r="J159" s="40">
        <v>63.6</v>
      </c>
      <c r="K159" s="40">
        <v>63.7</v>
      </c>
      <c r="L159" s="40">
        <v>59.1</v>
      </c>
      <c r="M159" s="40">
        <v>51.6</v>
      </c>
      <c r="N159" s="40">
        <v>44.7</v>
      </c>
      <c r="O159" s="40">
        <v>40.299999999999997</v>
      </c>
      <c r="P159">
        <v>23</v>
      </c>
      <c r="S159" s="36" t="str">
        <f>IFERROR(HLOOKUP(SANCO2!$D$8,'phius_monthly climate data'!$V$3:$CI$82,'phius_monthly climate data'!$CJ159,FALSE),"")</f>
        <v/>
      </c>
      <c r="CJ159">
        <v>157</v>
      </c>
    </row>
    <row r="160" spans="1:88" ht="15" thickBot="1" x14ac:dyDescent="0.35">
      <c r="A160" t="s">
        <v>108</v>
      </c>
      <c r="B160" t="s">
        <v>40</v>
      </c>
      <c r="C160" t="s">
        <v>260</v>
      </c>
      <c r="D160" s="39">
        <v>66.900000000000006</v>
      </c>
      <c r="E160" s="40">
        <v>73.8</v>
      </c>
      <c r="F160" s="40">
        <v>81.400000000000006</v>
      </c>
      <c r="G160" s="40">
        <v>85.8</v>
      </c>
      <c r="H160" s="40">
        <v>85.7</v>
      </c>
      <c r="I160" s="40">
        <v>85.9</v>
      </c>
      <c r="J160" s="40">
        <v>85.5</v>
      </c>
      <c r="K160" s="40">
        <v>85.3</v>
      </c>
      <c r="L160" s="40">
        <v>85.3</v>
      </c>
      <c r="M160" s="40">
        <v>83.6</v>
      </c>
      <c r="N160" s="40">
        <v>77.900000000000006</v>
      </c>
      <c r="O160" s="40">
        <v>69.599999999999994</v>
      </c>
      <c r="P160">
        <v>58</v>
      </c>
      <c r="S160" s="36" t="str">
        <f>IFERROR(HLOOKUP(SANCO2!$D$8,'phius_monthly climate data'!$V$3:$CI$82,'phius_monthly climate data'!$CJ160,FALSE),"")</f>
        <v/>
      </c>
      <c r="CJ160">
        <v>158</v>
      </c>
    </row>
    <row r="161" spans="1:88" ht="15" thickBot="1" x14ac:dyDescent="0.35">
      <c r="A161" t="s">
        <v>5</v>
      </c>
      <c r="B161" t="s">
        <v>41</v>
      </c>
      <c r="C161" t="s">
        <v>261</v>
      </c>
      <c r="D161" s="39">
        <v>31.1</v>
      </c>
      <c r="E161" s="40">
        <v>33.9</v>
      </c>
      <c r="F161" s="40">
        <v>38.700000000000003</v>
      </c>
      <c r="G161" s="40">
        <v>43.3</v>
      </c>
      <c r="H161" s="40">
        <v>51.8</v>
      </c>
      <c r="I161" s="40">
        <v>59.9</v>
      </c>
      <c r="J161" s="40">
        <v>68.400000000000006</v>
      </c>
      <c r="K161" s="40">
        <v>65.5</v>
      </c>
      <c r="L161" s="40">
        <v>58.5</v>
      </c>
      <c r="M161" s="40">
        <v>47.4</v>
      </c>
      <c r="N161" s="40">
        <v>37.700000000000003</v>
      </c>
      <c r="O161" s="40">
        <v>30.8</v>
      </c>
      <c r="P161">
        <v>16</v>
      </c>
      <c r="S161" s="36" t="str">
        <f>IFERROR(HLOOKUP(SANCO2!$D$8,'phius_monthly climate data'!$V$3:$CI$82,'phius_monthly climate data'!$CJ161,FALSE),"")</f>
        <v/>
      </c>
      <c r="CJ161">
        <v>159</v>
      </c>
    </row>
    <row r="162" spans="1:88" ht="15" thickBot="1" x14ac:dyDescent="0.35">
      <c r="A162" t="s">
        <v>5</v>
      </c>
      <c r="B162" t="s">
        <v>41</v>
      </c>
      <c r="C162" t="s">
        <v>262</v>
      </c>
      <c r="D162" s="39">
        <v>47.6</v>
      </c>
      <c r="E162" s="40">
        <v>48</v>
      </c>
      <c r="F162" s="40">
        <v>48.4</v>
      </c>
      <c r="G162" s="40">
        <v>49.4</v>
      </c>
      <c r="H162" s="40">
        <v>52.3</v>
      </c>
      <c r="I162" s="40">
        <v>54.9</v>
      </c>
      <c r="J162" s="40">
        <v>56.7</v>
      </c>
      <c r="K162" s="40">
        <v>57.2</v>
      </c>
      <c r="L162" s="40">
        <v>56.1</v>
      </c>
      <c r="M162" s="40">
        <v>53.6</v>
      </c>
      <c r="N162" s="40">
        <v>50.1</v>
      </c>
      <c r="O162" s="40">
        <v>47.1</v>
      </c>
      <c r="P162">
        <v>41</v>
      </c>
      <c r="S162" s="36" t="str">
        <f>IFERROR(HLOOKUP(SANCO2!$D$8,'phius_monthly climate data'!$V$3:$CI$82,'phius_monthly climate data'!$CJ162,FALSE),"")</f>
        <v/>
      </c>
      <c r="CJ162">
        <v>160</v>
      </c>
    </row>
    <row r="163" spans="1:88" ht="15" thickBot="1" x14ac:dyDescent="0.35">
      <c r="A163" t="s">
        <v>5</v>
      </c>
      <c r="B163" t="s">
        <v>41</v>
      </c>
      <c r="C163" t="s">
        <v>263</v>
      </c>
      <c r="D163" s="39">
        <v>48.9</v>
      </c>
      <c r="E163" s="40">
        <v>53.3</v>
      </c>
      <c r="F163" s="40">
        <v>58.2</v>
      </c>
      <c r="G163" s="40">
        <v>62.6</v>
      </c>
      <c r="H163" s="40">
        <v>70.7</v>
      </c>
      <c r="I163" s="40">
        <v>77.7</v>
      </c>
      <c r="J163" s="40">
        <v>84.1</v>
      </c>
      <c r="K163" s="40">
        <v>82.7</v>
      </c>
      <c r="L163" s="40">
        <v>77.8</v>
      </c>
      <c r="M163" s="40">
        <v>67.5</v>
      </c>
      <c r="N163" s="40">
        <v>55.9</v>
      </c>
      <c r="O163" s="40">
        <v>48.5</v>
      </c>
      <c r="P163">
        <v>44</v>
      </c>
      <c r="S163" s="36" t="str">
        <f>IFERROR(HLOOKUP(SANCO2!$D$8,'phius_monthly climate data'!$V$3:$CI$82,'phius_monthly climate data'!$CJ163,FALSE),"")</f>
        <v/>
      </c>
      <c r="CJ163">
        <v>161</v>
      </c>
    </row>
    <row r="164" spans="1:88" ht="15" thickBot="1" x14ac:dyDescent="0.35">
      <c r="A164" t="s">
        <v>5</v>
      </c>
      <c r="B164" t="s">
        <v>41</v>
      </c>
      <c r="C164" t="s">
        <v>264</v>
      </c>
      <c r="D164" s="39">
        <v>47.2</v>
      </c>
      <c r="E164" s="40">
        <v>50.9</v>
      </c>
      <c r="F164" s="40">
        <v>55.2</v>
      </c>
      <c r="G164" s="40">
        <v>58.7</v>
      </c>
      <c r="H164" s="40">
        <v>64.3</v>
      </c>
      <c r="I164" s="40">
        <v>69.599999999999994</v>
      </c>
      <c r="J164" s="40">
        <v>72.599999999999994</v>
      </c>
      <c r="K164" s="40">
        <v>73</v>
      </c>
      <c r="L164" s="40">
        <v>71.5</v>
      </c>
      <c r="M164" s="40">
        <v>64.7</v>
      </c>
      <c r="N164" s="40">
        <v>54.4</v>
      </c>
      <c r="O164" s="40">
        <v>47.2</v>
      </c>
      <c r="P164">
        <v>33</v>
      </c>
      <c r="S164" s="36" t="str">
        <f>IFERROR(HLOOKUP(SANCO2!$D$8,'phius_monthly climate data'!$V$3:$CI$82,'phius_monthly climate data'!$CJ164,FALSE),"")</f>
        <v/>
      </c>
      <c r="CJ164">
        <v>162</v>
      </c>
    </row>
    <row r="165" spans="1:88" ht="15" thickBot="1" x14ac:dyDescent="0.35">
      <c r="A165" t="s">
        <v>5</v>
      </c>
      <c r="B165" t="s">
        <v>41</v>
      </c>
      <c r="C165" t="s">
        <v>265</v>
      </c>
      <c r="D165" s="39">
        <v>39.299999999999997</v>
      </c>
      <c r="E165" s="40">
        <v>42.1</v>
      </c>
      <c r="F165" s="40">
        <v>48.6</v>
      </c>
      <c r="G165" s="40">
        <v>54.3</v>
      </c>
      <c r="H165" s="40">
        <v>62.9</v>
      </c>
      <c r="I165" s="40">
        <v>71.5</v>
      </c>
      <c r="J165" s="40">
        <v>77.7</v>
      </c>
      <c r="K165" s="40">
        <v>75.3</v>
      </c>
      <c r="L165" s="40">
        <v>68.099999999999994</v>
      </c>
      <c r="M165" s="40">
        <v>56.9</v>
      </c>
      <c r="N165" s="40">
        <v>45.4</v>
      </c>
      <c r="O165" s="40">
        <v>37.799999999999997</v>
      </c>
      <c r="P165">
        <v>34</v>
      </c>
      <c r="S165" s="36" t="str">
        <f>IFERROR(HLOOKUP(SANCO2!$D$8,'phius_monthly climate data'!$V$3:$CI$82,'phius_monthly climate data'!$CJ165,FALSE),"")</f>
        <v/>
      </c>
      <c r="CJ165">
        <v>163</v>
      </c>
    </row>
    <row r="166" spans="1:88" ht="15" thickBot="1" x14ac:dyDescent="0.35">
      <c r="A166" t="s">
        <v>5</v>
      </c>
      <c r="B166" t="s">
        <v>41</v>
      </c>
      <c r="C166" t="s">
        <v>266</v>
      </c>
      <c r="D166" s="39">
        <v>40</v>
      </c>
      <c r="E166" s="40">
        <v>38.5</v>
      </c>
      <c r="F166" s="40">
        <v>41.2</v>
      </c>
      <c r="G166" s="40">
        <v>44.3</v>
      </c>
      <c r="H166" s="40">
        <v>52.6</v>
      </c>
      <c r="I166" s="40">
        <v>60.9</v>
      </c>
      <c r="J166" s="40">
        <v>69.599999999999994</v>
      </c>
      <c r="K166" s="40">
        <v>68.7</v>
      </c>
      <c r="L166" s="40">
        <v>64.5</v>
      </c>
      <c r="M166" s="40">
        <v>54.7</v>
      </c>
      <c r="N166" s="40">
        <v>44.7</v>
      </c>
      <c r="O166" s="40">
        <v>38.6</v>
      </c>
      <c r="P166">
        <v>24</v>
      </c>
      <c r="S166" s="36" t="str">
        <f>IFERROR(HLOOKUP(SANCO2!$D$8,'phius_monthly climate data'!$V$3:$CI$82,'phius_monthly climate data'!$CJ166,FALSE),"")</f>
        <v/>
      </c>
      <c r="CJ166">
        <v>164</v>
      </c>
    </row>
    <row r="167" spans="1:88" ht="15" thickBot="1" x14ac:dyDescent="0.35">
      <c r="A167" t="s">
        <v>5</v>
      </c>
      <c r="B167" t="s">
        <v>41</v>
      </c>
      <c r="C167" t="s">
        <v>267</v>
      </c>
      <c r="D167" s="39">
        <v>55.7</v>
      </c>
      <c r="E167" s="40">
        <v>59</v>
      </c>
      <c r="F167" s="40">
        <v>65.400000000000006</v>
      </c>
      <c r="G167" s="40">
        <v>71.900000000000006</v>
      </c>
      <c r="H167" s="40">
        <v>80.8</v>
      </c>
      <c r="I167" s="40">
        <v>88.8</v>
      </c>
      <c r="J167" s="40">
        <v>94.7</v>
      </c>
      <c r="K167" s="40">
        <v>94.1</v>
      </c>
      <c r="L167" s="40">
        <v>87.9</v>
      </c>
      <c r="M167" s="40">
        <v>75.3</v>
      </c>
      <c r="N167" s="40">
        <v>63</v>
      </c>
      <c r="O167" s="40">
        <v>54.1</v>
      </c>
      <c r="P167">
        <v>50</v>
      </c>
      <c r="S167" s="36" t="str">
        <f>IFERROR(HLOOKUP(SANCO2!$D$8,'phius_monthly climate data'!$V$3:$CI$82,'phius_monthly climate data'!$CJ167,FALSE),"")</f>
        <v/>
      </c>
      <c r="CJ167">
        <v>165</v>
      </c>
    </row>
    <row r="168" spans="1:88" ht="15" thickBot="1" x14ac:dyDescent="0.35">
      <c r="A168" t="s">
        <v>5</v>
      </c>
      <c r="B168" t="s">
        <v>41</v>
      </c>
      <c r="C168" t="s">
        <v>268</v>
      </c>
      <c r="D168" s="39">
        <v>56.4</v>
      </c>
      <c r="E168" s="40">
        <v>56.5</v>
      </c>
      <c r="F168" s="40">
        <v>59.4</v>
      </c>
      <c r="G168" s="40">
        <v>62.3</v>
      </c>
      <c r="H168" s="40">
        <v>66.2</v>
      </c>
      <c r="I168" s="40">
        <v>70.099999999999994</v>
      </c>
      <c r="J168" s="40">
        <v>75.3</v>
      </c>
      <c r="K168" s="40">
        <v>76.7</v>
      </c>
      <c r="L168" s="40">
        <v>74.7</v>
      </c>
      <c r="M168" s="40">
        <v>67.900000000000006</v>
      </c>
      <c r="N168" s="40">
        <v>61</v>
      </c>
      <c r="O168" s="40">
        <v>55.2</v>
      </c>
      <c r="P168">
        <v>49</v>
      </c>
      <c r="S168" s="36" t="str">
        <f>IFERROR(HLOOKUP(SANCO2!$D$8,'phius_monthly climate data'!$V$3:$CI$82,'phius_monthly climate data'!$CJ168,FALSE),"")</f>
        <v/>
      </c>
      <c r="CJ168">
        <v>166</v>
      </c>
    </row>
    <row r="169" spans="1:88" ht="15" thickBot="1" x14ac:dyDescent="0.35">
      <c r="A169" t="s">
        <v>5</v>
      </c>
      <c r="B169" t="s">
        <v>41</v>
      </c>
      <c r="C169" t="s">
        <v>269</v>
      </c>
      <c r="D169" s="39">
        <v>55.5</v>
      </c>
      <c r="E169" s="40">
        <v>55.1</v>
      </c>
      <c r="F169" s="40">
        <v>57</v>
      </c>
      <c r="G169" s="40">
        <v>58.5</v>
      </c>
      <c r="H169" s="40">
        <v>61.8</v>
      </c>
      <c r="I169" s="40">
        <v>64.7</v>
      </c>
      <c r="J169" s="40">
        <v>67.7</v>
      </c>
      <c r="K169" s="40">
        <v>68.2</v>
      </c>
      <c r="L169" s="40">
        <v>67.3</v>
      </c>
      <c r="M169" s="40">
        <v>63.9</v>
      </c>
      <c r="N169" s="40">
        <v>59.3</v>
      </c>
      <c r="O169" s="40">
        <v>54.7</v>
      </c>
      <c r="P169">
        <v>45</v>
      </c>
      <c r="S169" s="36" t="str">
        <f>IFERROR(HLOOKUP(SANCO2!$D$8,'phius_monthly climate data'!$V$3:$CI$82,'phius_monthly climate data'!$CJ169,FALSE),"")</f>
        <v/>
      </c>
      <c r="CJ169">
        <v>167</v>
      </c>
    </row>
    <row r="170" spans="1:88" ht="15" thickBot="1" x14ac:dyDescent="0.35">
      <c r="A170" t="s">
        <v>5</v>
      </c>
      <c r="B170" t="s">
        <v>41</v>
      </c>
      <c r="C170" t="s">
        <v>270</v>
      </c>
      <c r="D170" s="39">
        <v>54.4</v>
      </c>
      <c r="E170" s="40">
        <v>54.4</v>
      </c>
      <c r="F170" s="40">
        <v>56.9</v>
      </c>
      <c r="G170" s="40">
        <v>59.1</v>
      </c>
      <c r="H170" s="40">
        <v>63.2</v>
      </c>
      <c r="I170" s="40">
        <v>66.400000000000006</v>
      </c>
      <c r="J170" s="40">
        <v>70.099999999999994</v>
      </c>
      <c r="K170" s="40">
        <v>71.400000000000006</v>
      </c>
      <c r="L170" s="40">
        <v>69.8</v>
      </c>
      <c r="M170" s="40">
        <v>64.400000000000006</v>
      </c>
      <c r="N170" s="40">
        <v>58.6</v>
      </c>
      <c r="O170" s="40">
        <v>53.5</v>
      </c>
      <c r="P170">
        <v>49</v>
      </c>
      <c r="S170" s="36" t="str">
        <f>IFERROR(HLOOKUP(SANCO2!$D$8,'phius_monthly climate data'!$V$3:$CI$82,'phius_monthly climate data'!$CJ170,FALSE),"")</f>
        <v/>
      </c>
      <c r="CJ170">
        <v>168</v>
      </c>
    </row>
    <row r="171" spans="1:88" ht="15" thickBot="1" x14ac:dyDescent="0.35">
      <c r="A171" t="s">
        <v>5</v>
      </c>
      <c r="B171" t="s">
        <v>41</v>
      </c>
      <c r="C171" t="s">
        <v>271</v>
      </c>
      <c r="D171" s="39">
        <v>56.4</v>
      </c>
      <c r="E171" s="40">
        <v>55.6</v>
      </c>
      <c r="F171" s="40">
        <v>57.1</v>
      </c>
      <c r="G171" s="40">
        <v>58.8</v>
      </c>
      <c r="H171" s="40">
        <v>62.3</v>
      </c>
      <c r="I171" s="40">
        <v>64.7</v>
      </c>
      <c r="J171" s="40">
        <v>68.900000000000006</v>
      </c>
      <c r="K171" s="40">
        <v>69.900000000000006</v>
      </c>
      <c r="L171" s="40">
        <v>68.900000000000006</v>
      </c>
      <c r="M171" s="40">
        <v>65.099999999999994</v>
      </c>
      <c r="N171" s="40">
        <v>60.4</v>
      </c>
      <c r="O171" s="40">
        <v>55.8</v>
      </c>
      <c r="P171">
        <v>51</v>
      </c>
      <c r="S171" s="36" t="str">
        <f>IFERROR(HLOOKUP(SANCO2!$D$8,'phius_monthly climate data'!$V$3:$CI$82,'phius_monthly climate data'!$CJ171,FALSE),"")</f>
        <v/>
      </c>
      <c r="CJ171">
        <v>169</v>
      </c>
    </row>
    <row r="172" spans="1:88" ht="15" thickBot="1" x14ac:dyDescent="0.35">
      <c r="A172" t="s">
        <v>5</v>
      </c>
      <c r="B172" t="s">
        <v>41</v>
      </c>
      <c r="C172" t="s">
        <v>272</v>
      </c>
      <c r="D172" s="39">
        <v>54.5</v>
      </c>
      <c r="E172" s="40">
        <v>54.4</v>
      </c>
      <c r="F172" s="40">
        <v>57.6</v>
      </c>
      <c r="G172" s="40">
        <v>60.4</v>
      </c>
      <c r="H172" s="40">
        <v>66.5</v>
      </c>
      <c r="I172" s="40">
        <v>70.7</v>
      </c>
      <c r="J172" s="40">
        <v>76.599999999999994</v>
      </c>
      <c r="K172" s="40">
        <v>77</v>
      </c>
      <c r="L172" s="40">
        <v>74.400000000000006</v>
      </c>
      <c r="M172" s="40">
        <v>66.7</v>
      </c>
      <c r="N172" s="40">
        <v>59.3</v>
      </c>
      <c r="O172" s="40">
        <v>53.4</v>
      </c>
      <c r="P172">
        <v>47</v>
      </c>
      <c r="S172" s="36" t="str">
        <f>IFERROR(HLOOKUP(SANCO2!$D$8,'phius_monthly climate data'!$V$3:$CI$82,'phius_monthly climate data'!$CJ172,FALSE),"")</f>
        <v/>
      </c>
      <c r="CJ172">
        <v>170</v>
      </c>
    </row>
    <row r="173" spans="1:88" ht="15" thickBot="1" x14ac:dyDescent="0.35">
      <c r="A173" t="s">
        <v>5</v>
      </c>
      <c r="B173" t="s">
        <v>41</v>
      </c>
      <c r="C173" t="s">
        <v>273</v>
      </c>
      <c r="D173" s="39">
        <v>55.9</v>
      </c>
      <c r="E173" s="40">
        <v>54.9</v>
      </c>
      <c r="F173" s="40">
        <v>57.2</v>
      </c>
      <c r="G173" s="40">
        <v>59.2</v>
      </c>
      <c r="H173" s="40">
        <v>63</v>
      </c>
      <c r="I173" s="40">
        <v>65.599999999999994</v>
      </c>
      <c r="J173" s="40">
        <v>69.5</v>
      </c>
      <c r="K173" s="40">
        <v>70.8</v>
      </c>
      <c r="L173" s="40">
        <v>70.099999999999994</v>
      </c>
      <c r="M173" s="40">
        <v>65.599999999999994</v>
      </c>
      <c r="N173" s="40">
        <v>60.3</v>
      </c>
      <c r="O173" s="40">
        <v>55.3</v>
      </c>
      <c r="P173">
        <v>50</v>
      </c>
      <c r="S173" s="36" t="str">
        <f>IFERROR(HLOOKUP(SANCO2!$D$8,'phius_monthly climate data'!$V$3:$CI$82,'phius_monthly climate data'!$CJ173,FALSE),"")</f>
        <v/>
      </c>
      <c r="CJ173">
        <v>171</v>
      </c>
    </row>
    <row r="174" spans="1:88" ht="15" thickBot="1" x14ac:dyDescent="0.35">
      <c r="A174" t="s">
        <v>5</v>
      </c>
      <c r="B174" t="s">
        <v>41</v>
      </c>
      <c r="C174" t="s">
        <v>274</v>
      </c>
      <c r="D174" s="39">
        <v>58.6</v>
      </c>
      <c r="E174" s="40">
        <v>58.3</v>
      </c>
      <c r="F174" s="40">
        <v>60.1</v>
      </c>
      <c r="G174" s="40">
        <v>61.5</v>
      </c>
      <c r="H174" s="40">
        <v>64.8</v>
      </c>
      <c r="I174" s="40">
        <v>67</v>
      </c>
      <c r="J174" s="40">
        <v>70.3</v>
      </c>
      <c r="K174" s="40">
        <v>70.8</v>
      </c>
      <c r="L174" s="40">
        <v>70.5</v>
      </c>
      <c r="M174" s="40">
        <v>67.5</v>
      </c>
      <c r="N174" s="40">
        <v>63</v>
      </c>
      <c r="O174" s="40">
        <v>57.8</v>
      </c>
      <c r="P174">
        <v>45</v>
      </c>
      <c r="S174" s="36" t="str">
        <f>IFERROR(HLOOKUP(SANCO2!$D$8,'phius_monthly climate data'!$V$3:$CI$82,'phius_monthly climate data'!$CJ174,FALSE),"")</f>
        <v/>
      </c>
      <c r="CJ174">
        <v>172</v>
      </c>
    </row>
    <row r="175" spans="1:88" ht="15" thickBot="1" x14ac:dyDescent="0.35">
      <c r="A175" t="s">
        <v>5</v>
      </c>
      <c r="B175" t="s">
        <v>41</v>
      </c>
      <c r="C175" t="s">
        <v>275</v>
      </c>
      <c r="D175" s="39">
        <v>48</v>
      </c>
      <c r="E175" s="40">
        <v>48</v>
      </c>
      <c r="F175" s="40">
        <v>48.5</v>
      </c>
      <c r="G175" s="40">
        <v>49.5</v>
      </c>
      <c r="H175" s="40">
        <v>52.6</v>
      </c>
      <c r="I175" s="40">
        <v>54.5</v>
      </c>
      <c r="J175" s="40">
        <v>56.4</v>
      </c>
      <c r="K175" s="40">
        <v>57.4</v>
      </c>
      <c r="L175" s="40">
        <v>56.2</v>
      </c>
      <c r="M175" s="40">
        <v>53.7</v>
      </c>
      <c r="N175" s="40">
        <v>50.7</v>
      </c>
      <c r="O175" s="40">
        <v>47.9</v>
      </c>
      <c r="P175">
        <v>43</v>
      </c>
      <c r="S175" s="36" t="str">
        <f>IFERROR(HLOOKUP(SANCO2!$D$8,'phius_monthly climate data'!$V$3:$CI$82,'phius_monthly climate data'!$CJ175,FALSE),"")</f>
        <v/>
      </c>
      <c r="CJ175">
        <v>173</v>
      </c>
    </row>
    <row r="176" spans="1:88" ht="15" thickBot="1" x14ac:dyDescent="0.35">
      <c r="A176" t="s">
        <v>5</v>
      </c>
      <c r="B176" t="s">
        <v>41</v>
      </c>
      <c r="C176" t="s">
        <v>276</v>
      </c>
      <c r="D176" s="39">
        <v>49.2</v>
      </c>
      <c r="E176" s="40">
        <v>52.7</v>
      </c>
      <c r="F176" s="40">
        <v>59.3</v>
      </c>
      <c r="G176" s="40">
        <v>65.3</v>
      </c>
      <c r="H176" s="40">
        <v>74.7</v>
      </c>
      <c r="I176" s="40">
        <v>83.2</v>
      </c>
      <c r="J176" s="40">
        <v>89.5</v>
      </c>
      <c r="K176" s="40">
        <v>88.3</v>
      </c>
      <c r="L176" s="40">
        <v>81.3</v>
      </c>
      <c r="M176" s="40">
        <v>69.099999999999994</v>
      </c>
      <c r="N176" s="40">
        <v>56.3</v>
      </c>
      <c r="O176" s="40">
        <v>47.7</v>
      </c>
      <c r="P176">
        <v>41</v>
      </c>
      <c r="S176" s="36" t="str">
        <f>IFERROR(HLOOKUP(SANCO2!$D$8,'phius_monthly climate data'!$V$3:$CI$82,'phius_monthly climate data'!$CJ176,FALSE),"")</f>
        <v/>
      </c>
      <c r="CJ176">
        <v>174</v>
      </c>
    </row>
    <row r="177" spans="1:88" ht="15" thickBot="1" x14ac:dyDescent="0.35">
      <c r="A177" t="s">
        <v>5</v>
      </c>
      <c r="B177" t="s">
        <v>41</v>
      </c>
      <c r="C177" t="s">
        <v>277</v>
      </c>
      <c r="D177" s="39">
        <v>45</v>
      </c>
      <c r="E177" s="40">
        <v>47.7</v>
      </c>
      <c r="F177" s="40">
        <v>53.9</v>
      </c>
      <c r="G177" s="40">
        <v>58.9</v>
      </c>
      <c r="H177" s="40">
        <v>67.8</v>
      </c>
      <c r="I177" s="40">
        <v>75.8</v>
      </c>
      <c r="J177" s="40">
        <v>82.5</v>
      </c>
      <c r="K177" s="40">
        <v>81.099999999999994</v>
      </c>
      <c r="L177" s="40">
        <v>74.2</v>
      </c>
      <c r="M177" s="40">
        <v>62.8</v>
      </c>
      <c r="N177" s="40">
        <v>51.2</v>
      </c>
      <c r="O177" s="40">
        <v>43.7</v>
      </c>
      <c r="P177">
        <v>36</v>
      </c>
      <c r="S177" s="36" t="str">
        <f>IFERROR(HLOOKUP(SANCO2!$D$8,'phius_monthly climate data'!$V$3:$CI$82,'phius_monthly climate data'!$CJ177,FALSE),"")</f>
        <v/>
      </c>
      <c r="CJ177">
        <v>175</v>
      </c>
    </row>
    <row r="178" spans="1:88" ht="15" thickBot="1" x14ac:dyDescent="0.35">
      <c r="A178" t="s">
        <v>5</v>
      </c>
      <c r="B178" t="s">
        <v>41</v>
      </c>
      <c r="C178" t="s">
        <v>278</v>
      </c>
      <c r="D178" s="39">
        <v>47.7</v>
      </c>
      <c r="E178" s="40">
        <v>52</v>
      </c>
      <c r="F178" s="40">
        <v>57.3</v>
      </c>
      <c r="G178" s="40">
        <v>62.1</v>
      </c>
      <c r="H178" s="40">
        <v>70.099999999999994</v>
      </c>
      <c r="I178" s="40">
        <v>77</v>
      </c>
      <c r="J178" s="40">
        <v>83.3</v>
      </c>
      <c r="K178" s="40">
        <v>81.900000000000006</v>
      </c>
      <c r="L178" s="40">
        <v>77</v>
      </c>
      <c r="M178" s="40">
        <v>66.7</v>
      </c>
      <c r="N178" s="40">
        <v>55</v>
      </c>
      <c r="O178" s="40">
        <v>47.3</v>
      </c>
      <c r="P178">
        <v>38</v>
      </c>
      <c r="S178" s="36" t="str">
        <f>IFERROR(HLOOKUP(SANCO2!$D$8,'phius_monthly climate data'!$V$3:$CI$82,'phius_monthly climate data'!$CJ178,FALSE),"")</f>
        <v/>
      </c>
      <c r="CJ178">
        <v>176</v>
      </c>
    </row>
    <row r="179" spans="1:88" ht="15" thickBot="1" x14ac:dyDescent="0.35">
      <c r="A179" t="s">
        <v>5</v>
      </c>
      <c r="B179" t="s">
        <v>41</v>
      </c>
      <c r="C179" t="s">
        <v>279</v>
      </c>
      <c r="D179" s="39">
        <v>57.7</v>
      </c>
      <c r="E179" s="40">
        <v>57.7</v>
      </c>
      <c r="F179" s="40">
        <v>60.6</v>
      </c>
      <c r="G179" s="40">
        <v>62.8</v>
      </c>
      <c r="H179" s="40">
        <v>67.099999999999994</v>
      </c>
      <c r="I179" s="40">
        <v>70.099999999999994</v>
      </c>
      <c r="J179" s="40">
        <v>74.5</v>
      </c>
      <c r="K179" s="40">
        <v>75.5</v>
      </c>
      <c r="L179" s="40">
        <v>74</v>
      </c>
      <c r="M179" s="40">
        <v>68.400000000000006</v>
      </c>
      <c r="N179" s="40">
        <v>62.2</v>
      </c>
      <c r="O179" s="40">
        <v>56.6</v>
      </c>
      <c r="P179">
        <v>52</v>
      </c>
      <c r="S179" s="36" t="str">
        <f>IFERROR(HLOOKUP(SANCO2!$D$8,'phius_monthly climate data'!$V$3:$CI$82,'phius_monthly climate data'!$CJ179,FALSE),"")</f>
        <v/>
      </c>
      <c r="CJ179">
        <v>177</v>
      </c>
    </row>
    <row r="180" spans="1:88" ht="15" thickBot="1" x14ac:dyDescent="0.35">
      <c r="A180" t="s">
        <v>5</v>
      </c>
      <c r="B180" t="s">
        <v>41</v>
      </c>
      <c r="C180" t="s">
        <v>280</v>
      </c>
      <c r="D180" s="39">
        <v>50.4</v>
      </c>
      <c r="E180" s="40">
        <v>52.4</v>
      </c>
      <c r="F180" s="40">
        <v>55.1</v>
      </c>
      <c r="G180" s="40">
        <v>56.9</v>
      </c>
      <c r="H180" s="40">
        <v>60.4</v>
      </c>
      <c r="I180" s="40">
        <v>63.3</v>
      </c>
      <c r="J180" s="40">
        <v>65.599999999999994</v>
      </c>
      <c r="K180" s="40">
        <v>66</v>
      </c>
      <c r="L180" s="40">
        <v>66.3</v>
      </c>
      <c r="M180" s="40">
        <v>62.6</v>
      </c>
      <c r="N180" s="40">
        <v>55.8</v>
      </c>
      <c r="O180" s="40">
        <v>50.9</v>
      </c>
      <c r="P180">
        <v>41</v>
      </c>
      <c r="S180" s="36" t="str">
        <f>IFERROR(HLOOKUP(SANCO2!$D$8,'phius_monthly climate data'!$V$3:$CI$82,'phius_monthly climate data'!$CJ180,FALSE),"")</f>
        <v/>
      </c>
      <c r="CJ180">
        <v>178</v>
      </c>
    </row>
    <row r="181" spans="1:88" ht="15" thickBot="1" x14ac:dyDescent="0.35">
      <c r="A181" t="s">
        <v>5</v>
      </c>
      <c r="B181" t="s">
        <v>41</v>
      </c>
      <c r="C181" t="s">
        <v>281</v>
      </c>
      <c r="D181" s="39">
        <v>56.3</v>
      </c>
      <c r="E181" s="40">
        <v>59.4</v>
      </c>
      <c r="F181" s="40">
        <v>65.400000000000006</v>
      </c>
      <c r="G181" s="40">
        <v>70.8</v>
      </c>
      <c r="H181" s="40">
        <v>78.900000000000006</v>
      </c>
      <c r="I181" s="40">
        <v>86.8</v>
      </c>
      <c r="J181" s="40">
        <v>92.9</v>
      </c>
      <c r="K181" s="40">
        <v>93</v>
      </c>
      <c r="L181" s="40">
        <v>87.5</v>
      </c>
      <c r="M181" s="40">
        <v>75.3</v>
      </c>
      <c r="N181" s="40">
        <v>63.6</v>
      </c>
      <c r="O181" s="40">
        <v>55.1</v>
      </c>
      <c r="P181">
        <v>53</v>
      </c>
      <c r="S181" s="36" t="str">
        <f>IFERROR(HLOOKUP(SANCO2!$D$8,'phius_monthly climate data'!$V$3:$CI$82,'phius_monthly climate data'!$CJ181,FALSE),"")</f>
        <v/>
      </c>
      <c r="CJ181">
        <v>179</v>
      </c>
    </row>
    <row r="182" spans="1:88" ht="15" thickBot="1" x14ac:dyDescent="0.35">
      <c r="A182" t="s">
        <v>5</v>
      </c>
      <c r="B182" t="s">
        <v>41</v>
      </c>
      <c r="C182" t="s">
        <v>282</v>
      </c>
      <c r="D182" s="39">
        <v>45.1</v>
      </c>
      <c r="E182" s="40">
        <v>48.3</v>
      </c>
      <c r="F182" s="40">
        <v>54.5</v>
      </c>
      <c r="G182" s="40">
        <v>60</v>
      </c>
      <c r="H182" s="40">
        <v>68</v>
      </c>
      <c r="I182" s="40">
        <v>76.400000000000006</v>
      </c>
      <c r="J182" s="40">
        <v>83.1</v>
      </c>
      <c r="K182" s="40">
        <v>82.4</v>
      </c>
      <c r="L182" s="40">
        <v>75.599999999999994</v>
      </c>
      <c r="M182" s="40">
        <v>63</v>
      </c>
      <c r="N182" s="40">
        <v>52</v>
      </c>
      <c r="O182" s="40">
        <v>43.6</v>
      </c>
      <c r="P182">
        <v>52</v>
      </c>
      <c r="S182" s="36" t="str">
        <f>IFERROR(HLOOKUP(SANCO2!$D$8,'phius_monthly climate data'!$V$3:$CI$82,'phius_monthly climate data'!$CJ182,FALSE),"")</f>
        <v/>
      </c>
      <c r="CJ182">
        <v>180</v>
      </c>
    </row>
    <row r="183" spans="1:88" ht="15" thickBot="1" x14ac:dyDescent="0.35">
      <c r="A183" t="s">
        <v>5</v>
      </c>
      <c r="B183" t="s">
        <v>41</v>
      </c>
      <c r="C183" t="s">
        <v>283</v>
      </c>
      <c r="D183" s="39">
        <v>53.1</v>
      </c>
      <c r="E183" s="40">
        <v>53.3</v>
      </c>
      <c r="F183" s="40">
        <v>56.5</v>
      </c>
      <c r="G183" s="40">
        <v>60.2</v>
      </c>
      <c r="H183" s="40">
        <v>65.900000000000006</v>
      </c>
      <c r="I183" s="40">
        <v>71.400000000000006</v>
      </c>
      <c r="J183" s="40">
        <v>77.400000000000006</v>
      </c>
      <c r="K183" s="40">
        <v>78.900000000000006</v>
      </c>
      <c r="L183" s="40">
        <v>75.599999999999994</v>
      </c>
      <c r="M183" s="40">
        <v>66.7</v>
      </c>
      <c r="N183" s="40">
        <v>58.2</v>
      </c>
      <c r="O183" s="40">
        <v>51.9</v>
      </c>
      <c r="P183">
        <v>36</v>
      </c>
      <c r="S183" s="36" t="str">
        <f>IFERROR(HLOOKUP(SANCO2!$D$8,'phius_monthly climate data'!$V$3:$CI$82,'phius_monthly climate data'!$CJ183,FALSE),"")</f>
        <v/>
      </c>
      <c r="CJ183">
        <v>181</v>
      </c>
    </row>
    <row r="184" spans="1:88" ht="15" thickBot="1" x14ac:dyDescent="0.35">
      <c r="A184" t="s">
        <v>5</v>
      </c>
      <c r="B184" t="s">
        <v>41</v>
      </c>
      <c r="C184" t="s">
        <v>284</v>
      </c>
      <c r="D184" s="39">
        <v>47.4</v>
      </c>
      <c r="E184" s="40">
        <v>52</v>
      </c>
      <c r="F184" s="40">
        <v>57.4</v>
      </c>
      <c r="G184" s="40">
        <v>61.8</v>
      </c>
      <c r="H184" s="40">
        <v>68.8</v>
      </c>
      <c r="I184" s="40">
        <v>74.7</v>
      </c>
      <c r="J184" s="40">
        <v>80.599999999999994</v>
      </c>
      <c r="K184" s="40">
        <v>79.3</v>
      </c>
      <c r="L184" s="40">
        <v>75.2</v>
      </c>
      <c r="M184" s="40">
        <v>66</v>
      </c>
      <c r="N184" s="40">
        <v>54.6</v>
      </c>
      <c r="O184" s="40">
        <v>46.2</v>
      </c>
      <c r="P184">
        <v>35</v>
      </c>
      <c r="S184" s="36" t="str">
        <f>IFERROR(HLOOKUP(SANCO2!$D$8,'phius_monthly climate data'!$V$3:$CI$82,'phius_monthly climate data'!$CJ184,FALSE),"")</f>
        <v/>
      </c>
      <c r="CJ184">
        <v>182</v>
      </c>
    </row>
    <row r="185" spans="1:88" ht="15" thickBot="1" x14ac:dyDescent="0.35">
      <c r="A185" t="s">
        <v>5</v>
      </c>
      <c r="B185" t="s">
        <v>41</v>
      </c>
      <c r="C185" t="s">
        <v>285</v>
      </c>
      <c r="D185" s="39">
        <v>47.7</v>
      </c>
      <c r="E185" s="40">
        <v>50.2</v>
      </c>
      <c r="F185" s="40">
        <v>53.9</v>
      </c>
      <c r="G185" s="40">
        <v>56.8</v>
      </c>
      <c r="H185" s="40">
        <v>62.4</v>
      </c>
      <c r="I185" s="40">
        <v>67.900000000000006</v>
      </c>
      <c r="J185" s="40">
        <v>72.099999999999994</v>
      </c>
      <c r="K185" s="40">
        <v>72</v>
      </c>
      <c r="L185" s="40">
        <v>70.2</v>
      </c>
      <c r="M185" s="40">
        <v>63.3</v>
      </c>
      <c r="N185" s="40">
        <v>54.1</v>
      </c>
      <c r="O185" s="40">
        <v>48.4</v>
      </c>
      <c r="P185">
        <v>39</v>
      </c>
      <c r="S185" s="36" t="str">
        <f>IFERROR(HLOOKUP(SANCO2!$D$8,'phius_monthly climate data'!$V$3:$CI$82,'phius_monthly climate data'!$CJ185,FALSE),"")</f>
        <v/>
      </c>
      <c r="CJ185">
        <v>183</v>
      </c>
    </row>
    <row r="186" spans="1:88" ht="15" thickBot="1" x14ac:dyDescent="0.35">
      <c r="A186" t="s">
        <v>5</v>
      </c>
      <c r="B186" t="s">
        <v>41</v>
      </c>
      <c r="C186" t="s">
        <v>286</v>
      </c>
      <c r="D186" s="39">
        <v>52.2</v>
      </c>
      <c r="E186" s="40">
        <v>53</v>
      </c>
      <c r="F186" s="40">
        <v>54.5</v>
      </c>
      <c r="G186" s="40">
        <v>55.5</v>
      </c>
      <c r="H186" s="40">
        <v>58.1</v>
      </c>
      <c r="I186" s="40">
        <v>60.1</v>
      </c>
      <c r="J186" s="40">
        <v>62.2</v>
      </c>
      <c r="K186" s="40">
        <v>62.8</v>
      </c>
      <c r="L186" s="40">
        <v>62.4</v>
      </c>
      <c r="M186" s="40">
        <v>60.2</v>
      </c>
      <c r="N186" s="40">
        <v>56.6</v>
      </c>
      <c r="O186" s="40">
        <v>51.8</v>
      </c>
      <c r="P186">
        <v>39</v>
      </c>
      <c r="S186" s="36" t="str">
        <f>IFERROR(HLOOKUP(SANCO2!$D$8,'phius_monthly climate data'!$V$3:$CI$82,'phius_monthly climate data'!$CJ186,FALSE),"")</f>
        <v/>
      </c>
      <c r="CJ186">
        <v>184</v>
      </c>
    </row>
    <row r="187" spans="1:88" ht="15" thickBot="1" x14ac:dyDescent="0.35">
      <c r="A187" t="s">
        <v>5</v>
      </c>
      <c r="B187" t="s">
        <v>41</v>
      </c>
      <c r="C187" t="s">
        <v>287</v>
      </c>
      <c r="D187" s="39">
        <v>57.2</v>
      </c>
      <c r="E187" s="40">
        <v>57.4</v>
      </c>
      <c r="F187" s="40">
        <v>59.8</v>
      </c>
      <c r="G187" s="40">
        <v>62.4</v>
      </c>
      <c r="H187" s="40">
        <v>65.7</v>
      </c>
      <c r="I187" s="40">
        <v>68.7</v>
      </c>
      <c r="J187" s="40">
        <v>72.599999999999994</v>
      </c>
      <c r="K187" s="40">
        <v>73.900000000000006</v>
      </c>
      <c r="L187" s="40">
        <v>72.7</v>
      </c>
      <c r="M187" s="40">
        <v>67.8</v>
      </c>
      <c r="N187" s="40">
        <v>61.9</v>
      </c>
      <c r="O187" s="40">
        <v>56.5</v>
      </c>
      <c r="P187">
        <v>49</v>
      </c>
      <c r="S187" s="36" t="str">
        <f>IFERROR(HLOOKUP(SANCO2!$D$8,'phius_monthly climate data'!$V$3:$CI$82,'phius_monthly climate data'!$CJ187,FALSE),"")</f>
        <v/>
      </c>
      <c r="CJ187">
        <v>185</v>
      </c>
    </row>
    <row r="188" spans="1:88" ht="15" thickBot="1" x14ac:dyDescent="0.35">
      <c r="A188" t="s">
        <v>5</v>
      </c>
      <c r="B188" t="s">
        <v>41</v>
      </c>
      <c r="C188" t="s">
        <v>288</v>
      </c>
      <c r="D188" s="39">
        <v>57.7</v>
      </c>
      <c r="E188" s="40">
        <v>57.5</v>
      </c>
      <c r="F188" s="40">
        <v>58.6</v>
      </c>
      <c r="G188" s="40">
        <v>60.6</v>
      </c>
      <c r="H188" s="40">
        <v>63.4</v>
      </c>
      <c r="I188" s="40">
        <v>66</v>
      </c>
      <c r="J188" s="40">
        <v>69</v>
      </c>
      <c r="K188" s="40">
        <v>69.900000000000006</v>
      </c>
      <c r="L188" s="40">
        <v>69.2</v>
      </c>
      <c r="M188" s="40">
        <v>66.3</v>
      </c>
      <c r="N188" s="40">
        <v>62</v>
      </c>
      <c r="O188" s="40">
        <v>57.3</v>
      </c>
      <c r="P188">
        <v>52</v>
      </c>
      <c r="S188" s="36" t="str">
        <f>IFERROR(HLOOKUP(SANCO2!$D$8,'phius_monthly climate data'!$V$3:$CI$82,'phius_monthly climate data'!$CJ188,FALSE),"")</f>
        <v/>
      </c>
      <c r="CJ188">
        <v>186</v>
      </c>
    </row>
    <row r="189" spans="1:88" ht="15" thickBot="1" x14ac:dyDescent="0.35">
      <c r="A189" t="s">
        <v>5</v>
      </c>
      <c r="B189" t="s">
        <v>41</v>
      </c>
      <c r="C189" t="s">
        <v>289</v>
      </c>
      <c r="D189" s="39">
        <v>47.5</v>
      </c>
      <c r="E189" s="40">
        <v>51.7</v>
      </c>
      <c r="F189" s="40">
        <v>55.4</v>
      </c>
      <c r="G189" s="40">
        <v>60.1</v>
      </c>
      <c r="H189" s="40">
        <v>66.8</v>
      </c>
      <c r="I189" s="40">
        <v>73.3</v>
      </c>
      <c r="J189" s="40">
        <v>78.5</v>
      </c>
      <c r="K189" s="40">
        <v>77.400000000000006</v>
      </c>
      <c r="L189" s="40">
        <v>74.3</v>
      </c>
      <c r="M189" s="40">
        <v>64.8</v>
      </c>
      <c r="N189" s="40">
        <v>54.6</v>
      </c>
      <c r="O189" s="40">
        <v>46.9</v>
      </c>
      <c r="P189">
        <v>42</v>
      </c>
      <c r="S189" s="36" t="str">
        <f>IFERROR(HLOOKUP(SANCO2!$D$8,'phius_monthly climate data'!$V$3:$CI$82,'phius_monthly climate data'!$CJ189,FALSE),"")</f>
        <v/>
      </c>
      <c r="CJ189">
        <v>187</v>
      </c>
    </row>
    <row r="190" spans="1:88" ht="15" thickBot="1" x14ac:dyDescent="0.35">
      <c r="A190" t="s">
        <v>5</v>
      </c>
      <c r="B190" t="s">
        <v>41</v>
      </c>
      <c r="C190" t="s">
        <v>290</v>
      </c>
      <c r="D190" s="39">
        <v>45.7</v>
      </c>
      <c r="E190" s="40">
        <v>49.8</v>
      </c>
      <c r="F190" s="40">
        <v>54.9</v>
      </c>
      <c r="G190" s="40">
        <v>59.2</v>
      </c>
      <c r="H190" s="40">
        <v>67.8</v>
      </c>
      <c r="I190" s="40">
        <v>74.2</v>
      </c>
      <c r="J190" s="40">
        <v>79.2</v>
      </c>
      <c r="K190" s="40">
        <v>77.400000000000006</v>
      </c>
      <c r="L190" s="40">
        <v>73.400000000000006</v>
      </c>
      <c r="M190" s="40">
        <v>63.9</v>
      </c>
      <c r="N190" s="40">
        <v>53.3</v>
      </c>
      <c r="O190" s="40">
        <v>46.3</v>
      </c>
      <c r="P190">
        <v>41</v>
      </c>
      <c r="S190" s="36" t="str">
        <f>IFERROR(HLOOKUP(SANCO2!$D$8,'phius_monthly climate data'!$V$3:$CI$82,'phius_monthly climate data'!$CJ190,FALSE),"")</f>
        <v/>
      </c>
      <c r="CJ190">
        <v>188</v>
      </c>
    </row>
    <row r="191" spans="1:88" ht="15" thickBot="1" x14ac:dyDescent="0.35">
      <c r="A191" t="s">
        <v>5</v>
      </c>
      <c r="B191" t="s">
        <v>41</v>
      </c>
      <c r="C191" t="s">
        <v>291</v>
      </c>
      <c r="D191" s="39">
        <v>47</v>
      </c>
      <c r="E191" s="40">
        <v>51.4</v>
      </c>
      <c r="F191" s="40">
        <v>56.4</v>
      </c>
      <c r="G191" s="40">
        <v>60.6</v>
      </c>
      <c r="H191" s="40">
        <v>68.599999999999994</v>
      </c>
      <c r="I191" s="40">
        <v>74.5</v>
      </c>
      <c r="J191" s="40">
        <v>79.099999999999994</v>
      </c>
      <c r="K191" s="40">
        <v>77.7</v>
      </c>
      <c r="L191" s="40">
        <v>73.900000000000006</v>
      </c>
      <c r="M191" s="40">
        <v>64.5</v>
      </c>
      <c r="N191" s="40">
        <v>54.2</v>
      </c>
      <c r="O191" s="40">
        <v>47.4</v>
      </c>
      <c r="P191">
        <v>41</v>
      </c>
      <c r="S191" s="36" t="str">
        <f>IFERROR(HLOOKUP(SANCO2!$D$8,'phius_monthly climate data'!$V$3:$CI$82,'phius_monthly climate data'!$CJ191,FALSE),"")</f>
        <v/>
      </c>
      <c r="CJ191">
        <v>189</v>
      </c>
    </row>
    <row r="192" spans="1:88" ht="15" thickBot="1" x14ac:dyDescent="0.35">
      <c r="A192" t="s">
        <v>5</v>
      </c>
      <c r="B192" t="s">
        <v>41</v>
      </c>
      <c r="C192" t="s">
        <v>292</v>
      </c>
      <c r="D192" s="39">
        <v>36.1</v>
      </c>
      <c r="E192" s="40">
        <v>39.299999999999997</v>
      </c>
      <c r="F192" s="40">
        <v>43.5</v>
      </c>
      <c r="G192" s="40">
        <v>48.3</v>
      </c>
      <c r="H192" s="40">
        <v>55.9</v>
      </c>
      <c r="I192" s="40">
        <v>63.4</v>
      </c>
      <c r="J192" s="40">
        <v>73.3</v>
      </c>
      <c r="K192" s="40">
        <v>71.2</v>
      </c>
      <c r="L192" s="40">
        <v>64.3</v>
      </c>
      <c r="M192" s="40">
        <v>52.2</v>
      </c>
      <c r="N192" s="40">
        <v>41</v>
      </c>
      <c r="O192" s="40">
        <v>35.1</v>
      </c>
      <c r="P192">
        <v>28</v>
      </c>
      <c r="S192" s="36" t="str">
        <f>IFERROR(HLOOKUP(SANCO2!$D$8,'phius_monthly climate data'!$V$3:$CI$82,'phius_monthly climate data'!$CJ192,FALSE),"")</f>
        <v/>
      </c>
      <c r="CJ192">
        <v>190</v>
      </c>
    </row>
    <row r="193" spans="1:88" ht="15" thickBot="1" x14ac:dyDescent="0.35">
      <c r="A193" t="s">
        <v>5</v>
      </c>
      <c r="B193" t="s">
        <v>41</v>
      </c>
      <c r="C193" t="s">
        <v>293</v>
      </c>
      <c r="D193" s="39">
        <v>51.6</v>
      </c>
      <c r="E193" s="40">
        <v>52.2</v>
      </c>
      <c r="F193" s="40">
        <v>53.3</v>
      </c>
      <c r="G193" s="40">
        <v>54.2</v>
      </c>
      <c r="H193" s="40">
        <v>56.7</v>
      </c>
      <c r="I193" s="40">
        <v>59.2</v>
      </c>
      <c r="J193" s="40">
        <v>60.3</v>
      </c>
      <c r="K193" s="40">
        <v>61</v>
      </c>
      <c r="L193" s="40">
        <v>61.1</v>
      </c>
      <c r="M193" s="40">
        <v>59</v>
      </c>
      <c r="N193" s="40">
        <v>55</v>
      </c>
      <c r="O193" s="40">
        <v>51.4</v>
      </c>
      <c r="P193">
        <v>47</v>
      </c>
      <c r="S193" s="36" t="str">
        <f>IFERROR(HLOOKUP(SANCO2!$D$8,'phius_monthly climate data'!$V$3:$CI$82,'phius_monthly climate data'!$CJ193,FALSE),"")</f>
        <v/>
      </c>
      <c r="CJ193">
        <v>191</v>
      </c>
    </row>
    <row r="194" spans="1:88" ht="15" thickBot="1" x14ac:dyDescent="0.35">
      <c r="A194" t="s">
        <v>5</v>
      </c>
      <c r="B194" t="s">
        <v>41</v>
      </c>
      <c r="C194" t="s">
        <v>294</v>
      </c>
      <c r="D194" s="39">
        <v>51</v>
      </c>
      <c r="E194" s="40">
        <v>53.2</v>
      </c>
      <c r="F194" s="40">
        <v>56</v>
      </c>
      <c r="G194" s="40">
        <v>58.9</v>
      </c>
      <c r="H194" s="40">
        <v>62.5</v>
      </c>
      <c r="I194" s="40">
        <v>65.900000000000006</v>
      </c>
      <c r="J194" s="40">
        <v>68</v>
      </c>
      <c r="K194" s="40">
        <v>68.3</v>
      </c>
      <c r="L194" s="40">
        <v>67.8</v>
      </c>
      <c r="M194" s="40">
        <v>63.8</v>
      </c>
      <c r="N194" s="40">
        <v>56.7</v>
      </c>
      <c r="O194" s="40">
        <v>50.7</v>
      </c>
      <c r="P194">
        <v>44</v>
      </c>
      <c r="S194" s="36" t="str">
        <f>IFERROR(HLOOKUP(SANCO2!$D$8,'phius_monthly climate data'!$V$3:$CI$82,'phius_monthly climate data'!$CJ194,FALSE),"")</f>
        <v/>
      </c>
      <c r="CJ194">
        <v>192</v>
      </c>
    </row>
    <row r="195" spans="1:88" ht="15" thickBot="1" x14ac:dyDescent="0.35">
      <c r="A195" t="s">
        <v>5</v>
      </c>
      <c r="B195" t="s">
        <v>41</v>
      </c>
      <c r="C195" t="s">
        <v>295</v>
      </c>
      <c r="D195" s="39">
        <v>46.8</v>
      </c>
      <c r="E195" s="40">
        <v>49.4</v>
      </c>
      <c r="F195" s="40">
        <v>52.5</v>
      </c>
      <c r="G195" s="40">
        <v>54.7</v>
      </c>
      <c r="H195" s="40">
        <v>59.7</v>
      </c>
      <c r="I195" s="40">
        <v>64.2</v>
      </c>
      <c r="J195" s="40">
        <v>65.7</v>
      </c>
      <c r="K195" s="40">
        <v>65.900000000000006</v>
      </c>
      <c r="L195" s="40">
        <v>65</v>
      </c>
      <c r="M195" s="40">
        <v>59.7</v>
      </c>
      <c r="N195" s="40">
        <v>52.4</v>
      </c>
      <c r="O195" s="40">
        <v>47</v>
      </c>
      <c r="P195">
        <v>44</v>
      </c>
      <c r="S195" s="36" t="str">
        <f>IFERROR(HLOOKUP(SANCO2!$D$8,'phius_monthly climate data'!$V$3:$CI$82,'phius_monthly climate data'!$CJ195,FALSE),"")</f>
        <v/>
      </c>
      <c r="CJ195">
        <v>193</v>
      </c>
    </row>
    <row r="196" spans="1:88" ht="15" thickBot="1" x14ac:dyDescent="0.35">
      <c r="A196" t="s">
        <v>5</v>
      </c>
      <c r="B196" t="s">
        <v>41</v>
      </c>
      <c r="C196" t="s">
        <v>296</v>
      </c>
      <c r="D196" s="39">
        <v>55.2</v>
      </c>
      <c r="E196" s="40">
        <v>58.1</v>
      </c>
      <c r="F196" s="40">
        <v>65.7</v>
      </c>
      <c r="G196" s="40">
        <v>72.599999999999994</v>
      </c>
      <c r="H196" s="40">
        <v>83</v>
      </c>
      <c r="I196" s="40">
        <v>92.4</v>
      </c>
      <c r="J196" s="40">
        <v>98</v>
      </c>
      <c r="K196" s="40">
        <v>95.7</v>
      </c>
      <c r="L196" s="40">
        <v>89.1</v>
      </c>
      <c r="M196" s="40">
        <v>75.900000000000006</v>
      </c>
      <c r="N196" s="40">
        <v>63.6</v>
      </c>
      <c r="O196" s="40">
        <v>53.6</v>
      </c>
      <c r="P196">
        <v>47</v>
      </c>
      <c r="S196" s="36" t="str">
        <f>IFERROR(HLOOKUP(SANCO2!$D$8,'phius_monthly climate data'!$V$3:$CI$82,'phius_monthly climate data'!$CJ196,FALSE),"")</f>
        <v/>
      </c>
      <c r="CJ196">
        <v>194</v>
      </c>
    </row>
    <row r="197" spans="1:88" ht="15" thickBot="1" x14ac:dyDescent="0.35">
      <c r="A197" t="s">
        <v>5</v>
      </c>
      <c r="B197" t="s">
        <v>41</v>
      </c>
      <c r="C197" t="s">
        <v>297</v>
      </c>
      <c r="D197" s="39">
        <v>49.9</v>
      </c>
      <c r="E197" s="40">
        <v>52.4</v>
      </c>
      <c r="F197" s="40">
        <v>55.1</v>
      </c>
      <c r="G197" s="40">
        <v>57.1</v>
      </c>
      <c r="H197" s="40">
        <v>59.8</v>
      </c>
      <c r="I197" s="40">
        <v>62.2</v>
      </c>
      <c r="J197" s="40">
        <v>63.6</v>
      </c>
      <c r="K197" s="40">
        <v>64.400000000000006</v>
      </c>
      <c r="L197" s="40">
        <v>64.599999999999994</v>
      </c>
      <c r="M197" s="40">
        <v>61.9</v>
      </c>
      <c r="N197" s="40">
        <v>55.4</v>
      </c>
      <c r="O197" s="40">
        <v>50.2</v>
      </c>
      <c r="P197">
        <v>46</v>
      </c>
      <c r="S197" s="36" t="str">
        <f>IFERROR(HLOOKUP(SANCO2!$D$8,'phius_monthly climate data'!$V$3:$CI$82,'phius_monthly climate data'!$CJ197,FALSE),"")</f>
        <v/>
      </c>
      <c r="CJ197">
        <v>195</v>
      </c>
    </row>
    <row r="198" spans="1:88" ht="15" thickBot="1" x14ac:dyDescent="0.35">
      <c r="A198" t="s">
        <v>5</v>
      </c>
      <c r="B198" t="s">
        <v>41</v>
      </c>
      <c r="C198" t="s">
        <v>298</v>
      </c>
      <c r="D198" s="39">
        <v>55.8</v>
      </c>
      <c r="E198" s="40">
        <v>55</v>
      </c>
      <c r="F198" s="40">
        <v>56.1</v>
      </c>
      <c r="G198" s="40">
        <v>57.1</v>
      </c>
      <c r="H198" s="40">
        <v>60.2</v>
      </c>
      <c r="I198" s="40">
        <v>62.9</v>
      </c>
      <c r="J198" s="40">
        <v>65.7</v>
      </c>
      <c r="K198" s="40">
        <v>65.5</v>
      </c>
      <c r="L198" s="40">
        <v>64.900000000000006</v>
      </c>
      <c r="M198" s="40">
        <v>62.5</v>
      </c>
      <c r="N198" s="40">
        <v>58.8</v>
      </c>
      <c r="O198" s="40">
        <v>55.1</v>
      </c>
      <c r="P198">
        <v>51</v>
      </c>
      <c r="S198" s="36" t="str">
        <f>IFERROR(HLOOKUP(SANCO2!$D$8,'phius_monthly climate data'!$V$3:$CI$82,'phius_monthly climate data'!$CJ198,FALSE),"")</f>
        <v/>
      </c>
      <c r="CJ198">
        <v>196</v>
      </c>
    </row>
    <row r="199" spans="1:88" ht="15" thickBot="1" x14ac:dyDescent="0.35">
      <c r="A199" t="s">
        <v>5</v>
      </c>
      <c r="B199" t="s">
        <v>41</v>
      </c>
      <c r="C199" t="s">
        <v>299</v>
      </c>
      <c r="D199" s="39">
        <v>59.1</v>
      </c>
      <c r="E199" s="40">
        <v>60.4</v>
      </c>
      <c r="F199" s="40">
        <v>66.7</v>
      </c>
      <c r="G199" s="40">
        <v>71.3</v>
      </c>
      <c r="H199" s="40">
        <v>80</v>
      </c>
      <c r="I199" s="40">
        <v>87.3</v>
      </c>
      <c r="J199" s="40">
        <v>93.6</v>
      </c>
      <c r="K199" s="40">
        <v>92.6</v>
      </c>
      <c r="L199" s="40">
        <v>87.7</v>
      </c>
      <c r="M199" s="40">
        <v>76.7</v>
      </c>
      <c r="N199" s="40">
        <v>65.900000000000006</v>
      </c>
      <c r="O199" s="40">
        <v>57.3</v>
      </c>
      <c r="P199">
        <v>52</v>
      </c>
      <c r="S199" s="36" t="str">
        <f>IFERROR(HLOOKUP(SANCO2!$D$8,'phius_monthly climate data'!$V$3:$CI$82,'phius_monthly climate data'!$CJ199,FALSE),"")</f>
        <v/>
      </c>
      <c r="CJ199">
        <v>197</v>
      </c>
    </row>
    <row r="200" spans="1:88" ht="15" thickBot="1" x14ac:dyDescent="0.35">
      <c r="A200" t="s">
        <v>5</v>
      </c>
      <c r="B200" t="s">
        <v>41</v>
      </c>
      <c r="C200" t="s">
        <v>300</v>
      </c>
      <c r="D200" s="39">
        <v>55.2</v>
      </c>
      <c r="E200" s="40">
        <v>58.5</v>
      </c>
      <c r="F200" s="40">
        <v>65.2</v>
      </c>
      <c r="G200" s="40">
        <v>71.099999999999994</v>
      </c>
      <c r="H200" s="40">
        <v>79.2</v>
      </c>
      <c r="I200" s="40">
        <v>86.1</v>
      </c>
      <c r="J200" s="40">
        <v>91.6</v>
      </c>
      <c r="K200" s="40">
        <v>90.6</v>
      </c>
      <c r="L200" s="40">
        <v>85.3</v>
      </c>
      <c r="M200" s="40">
        <v>73.8</v>
      </c>
      <c r="N200" s="40">
        <v>61.8</v>
      </c>
      <c r="O200" s="40">
        <v>53.5</v>
      </c>
      <c r="P200">
        <v>47</v>
      </c>
      <c r="S200" s="36" t="str">
        <f>IFERROR(HLOOKUP(SANCO2!$D$8,'phius_monthly climate data'!$V$3:$CI$82,'phius_monthly climate data'!$CJ200,FALSE),"")</f>
        <v/>
      </c>
      <c r="CJ200">
        <v>198</v>
      </c>
    </row>
    <row r="201" spans="1:88" ht="15" thickBot="1" x14ac:dyDescent="0.35">
      <c r="A201" t="s">
        <v>5</v>
      </c>
      <c r="B201" t="s">
        <v>41</v>
      </c>
      <c r="C201" t="s">
        <v>301</v>
      </c>
      <c r="D201" s="39">
        <v>45.8</v>
      </c>
      <c r="E201" s="40">
        <v>48.1</v>
      </c>
      <c r="F201" s="40">
        <v>53.9</v>
      </c>
      <c r="G201" s="40">
        <v>58.8</v>
      </c>
      <c r="H201" s="40">
        <v>67.900000000000006</v>
      </c>
      <c r="I201" s="40">
        <v>75.2</v>
      </c>
      <c r="J201" s="40">
        <v>82.3</v>
      </c>
      <c r="K201" s="40">
        <v>81.599999999999994</v>
      </c>
      <c r="L201" s="40">
        <v>75.099999999999994</v>
      </c>
      <c r="M201" s="40">
        <v>63.6</v>
      </c>
      <c r="N201" s="40">
        <v>52.4</v>
      </c>
      <c r="O201" s="40">
        <v>44.8</v>
      </c>
      <c r="P201">
        <v>37</v>
      </c>
      <c r="S201" s="36" t="str">
        <f>IFERROR(HLOOKUP(SANCO2!$D$8,'phius_monthly climate data'!$V$3:$CI$82,'phius_monthly climate data'!$CJ201,FALSE),"")</f>
        <v/>
      </c>
      <c r="CJ201">
        <v>199</v>
      </c>
    </row>
    <row r="202" spans="1:88" ht="15" thickBot="1" x14ac:dyDescent="0.35">
      <c r="A202" t="s">
        <v>5</v>
      </c>
      <c r="B202" t="s">
        <v>41</v>
      </c>
      <c r="C202" t="s">
        <v>302</v>
      </c>
      <c r="D202" s="39">
        <v>48.4</v>
      </c>
      <c r="E202" s="40">
        <v>50.5</v>
      </c>
      <c r="F202" s="40">
        <v>54</v>
      </c>
      <c r="G202" s="40">
        <v>57.4</v>
      </c>
      <c r="H202" s="40">
        <v>63.9</v>
      </c>
      <c r="I202" s="40">
        <v>69.2</v>
      </c>
      <c r="J202" s="40">
        <v>73.7</v>
      </c>
      <c r="K202" s="40">
        <v>73.8</v>
      </c>
      <c r="L202" s="40">
        <v>70.3</v>
      </c>
      <c r="M202" s="40">
        <v>62.5</v>
      </c>
      <c r="N202" s="40">
        <v>53.3</v>
      </c>
      <c r="O202" s="40">
        <v>47.2</v>
      </c>
      <c r="P202">
        <v>41</v>
      </c>
      <c r="S202" s="36" t="str">
        <f>IFERROR(HLOOKUP(SANCO2!$D$8,'phius_monthly climate data'!$V$3:$CI$82,'phius_monthly climate data'!$CJ202,FALSE),"")</f>
        <v/>
      </c>
      <c r="CJ202">
        <v>200</v>
      </c>
    </row>
    <row r="203" spans="1:88" ht="15" thickBot="1" x14ac:dyDescent="0.35">
      <c r="A203" t="s">
        <v>5</v>
      </c>
      <c r="B203" t="s">
        <v>41</v>
      </c>
      <c r="C203" t="s">
        <v>303</v>
      </c>
      <c r="D203" s="39">
        <v>55.6</v>
      </c>
      <c r="E203" s="40">
        <v>55</v>
      </c>
      <c r="F203" s="40">
        <v>55.9</v>
      </c>
      <c r="G203" s="40">
        <v>57</v>
      </c>
      <c r="H203" s="40">
        <v>59.3</v>
      </c>
      <c r="I203" s="40">
        <v>62.1</v>
      </c>
      <c r="J203" s="40">
        <v>65.099999999999994</v>
      </c>
      <c r="K203" s="40">
        <v>65.8</v>
      </c>
      <c r="L203" s="40">
        <v>65.3</v>
      </c>
      <c r="M203" s="40">
        <v>63</v>
      </c>
      <c r="N203" s="40">
        <v>59.4</v>
      </c>
      <c r="O203" s="40">
        <v>54.9</v>
      </c>
      <c r="P203">
        <v>50</v>
      </c>
      <c r="S203" s="36" t="str">
        <f>IFERROR(HLOOKUP(SANCO2!$D$8,'phius_monthly climate data'!$V$3:$CI$82,'phius_monthly climate data'!$CJ203,FALSE),"")</f>
        <v/>
      </c>
      <c r="CJ203">
        <v>201</v>
      </c>
    </row>
    <row r="204" spans="1:88" ht="15" thickBot="1" x14ac:dyDescent="0.35">
      <c r="A204" t="s">
        <v>5</v>
      </c>
      <c r="B204" t="s">
        <v>41</v>
      </c>
      <c r="C204" t="s">
        <v>304</v>
      </c>
      <c r="D204" s="39">
        <v>47.2</v>
      </c>
      <c r="E204" s="40">
        <v>50.6</v>
      </c>
      <c r="F204" s="40">
        <v>55.2</v>
      </c>
      <c r="G204" s="40">
        <v>59.5</v>
      </c>
      <c r="H204" s="40">
        <v>67.599999999999994</v>
      </c>
      <c r="I204" s="40">
        <v>74.5</v>
      </c>
      <c r="J204" s="40">
        <v>80.2</v>
      </c>
      <c r="K204" s="40">
        <v>78.900000000000006</v>
      </c>
      <c r="L204" s="40">
        <v>74.3</v>
      </c>
      <c r="M204" s="40">
        <v>64.2</v>
      </c>
      <c r="N204" s="40">
        <v>53.3</v>
      </c>
      <c r="O204" s="40">
        <v>46.7</v>
      </c>
      <c r="P204">
        <v>40</v>
      </c>
      <c r="S204" s="36" t="str">
        <f>IFERROR(HLOOKUP(SANCO2!$D$8,'phius_monthly climate data'!$V$3:$CI$82,'phius_monthly climate data'!$CJ204,FALSE),"")</f>
        <v/>
      </c>
      <c r="CJ204">
        <v>202</v>
      </c>
    </row>
    <row r="205" spans="1:88" ht="15" thickBot="1" x14ac:dyDescent="0.35">
      <c r="A205" t="s">
        <v>5</v>
      </c>
      <c r="B205" t="s">
        <v>41</v>
      </c>
      <c r="C205" t="s">
        <v>305</v>
      </c>
      <c r="D205" s="39">
        <v>47</v>
      </c>
      <c r="E205" s="40">
        <v>50.5</v>
      </c>
      <c r="F205" s="40">
        <v>54.9</v>
      </c>
      <c r="G205" s="40">
        <v>59.3</v>
      </c>
      <c r="H205" s="40">
        <v>67.900000000000006</v>
      </c>
      <c r="I205" s="40">
        <v>75.900000000000006</v>
      </c>
      <c r="J205" s="40">
        <v>81.8</v>
      </c>
      <c r="K205" s="40">
        <v>79.8</v>
      </c>
      <c r="L205" s="40">
        <v>75</v>
      </c>
      <c r="M205" s="40">
        <v>64.900000000000006</v>
      </c>
      <c r="N205" s="40">
        <v>53.4</v>
      </c>
      <c r="O205" s="40">
        <v>46.7</v>
      </c>
      <c r="P205">
        <v>41</v>
      </c>
      <c r="S205" s="36" t="str">
        <f>IFERROR(HLOOKUP(SANCO2!$D$8,'phius_monthly climate data'!$V$3:$CI$82,'phius_monthly climate data'!$CJ205,FALSE),"")</f>
        <v/>
      </c>
      <c r="CJ205">
        <v>203</v>
      </c>
    </row>
    <row r="206" spans="1:88" ht="15" thickBot="1" x14ac:dyDescent="0.35">
      <c r="A206" t="s">
        <v>5</v>
      </c>
      <c r="B206" t="s">
        <v>41</v>
      </c>
      <c r="C206" t="s">
        <v>306</v>
      </c>
      <c r="D206" s="39">
        <v>46.7</v>
      </c>
      <c r="E206" s="40">
        <v>49.7</v>
      </c>
      <c r="F206" s="40">
        <v>54.1</v>
      </c>
      <c r="G206" s="40">
        <v>58.7</v>
      </c>
      <c r="H206" s="40">
        <v>67.3</v>
      </c>
      <c r="I206" s="40">
        <v>75.599999999999994</v>
      </c>
      <c r="J206" s="40">
        <v>82.6</v>
      </c>
      <c r="K206" s="40">
        <v>80</v>
      </c>
      <c r="L206" s="40">
        <v>74.900000000000006</v>
      </c>
      <c r="M206" s="40">
        <v>64.3</v>
      </c>
      <c r="N206" s="40">
        <v>52.4</v>
      </c>
      <c r="O206" s="40">
        <v>46</v>
      </c>
      <c r="P206">
        <v>40</v>
      </c>
      <c r="S206" s="36" t="str">
        <f>IFERROR(HLOOKUP(SANCO2!$D$8,'phius_monthly climate data'!$V$3:$CI$82,'phius_monthly climate data'!$CJ206,FALSE),"")</f>
        <v/>
      </c>
      <c r="CJ206">
        <v>204</v>
      </c>
    </row>
    <row r="207" spans="1:88" ht="15" thickBot="1" x14ac:dyDescent="0.35">
      <c r="A207" t="s">
        <v>5</v>
      </c>
      <c r="B207" t="s">
        <v>41</v>
      </c>
      <c r="C207" t="s">
        <v>307</v>
      </c>
      <c r="D207" s="39">
        <v>56.2</v>
      </c>
      <c r="E207" s="40">
        <v>55.7</v>
      </c>
      <c r="F207" s="40">
        <v>58.8</v>
      </c>
      <c r="G207" s="40">
        <v>61.5</v>
      </c>
      <c r="H207" s="40">
        <v>67.7</v>
      </c>
      <c r="I207" s="40">
        <v>71.900000000000006</v>
      </c>
      <c r="J207" s="40">
        <v>78</v>
      </c>
      <c r="K207" s="40">
        <v>78.7</v>
      </c>
      <c r="L207" s="40">
        <v>76.099999999999994</v>
      </c>
      <c r="M207" s="40">
        <v>68.099999999999994</v>
      </c>
      <c r="N207" s="40">
        <v>60.6</v>
      </c>
      <c r="O207" s="40">
        <v>54.8</v>
      </c>
      <c r="P207">
        <v>47</v>
      </c>
      <c r="S207" s="36" t="str">
        <f>IFERROR(HLOOKUP(SANCO2!$D$8,'phius_monthly climate data'!$V$3:$CI$82,'phius_monthly climate data'!$CJ207,FALSE),"")</f>
        <v/>
      </c>
      <c r="CJ207">
        <v>205</v>
      </c>
    </row>
    <row r="208" spans="1:88" ht="15" thickBot="1" x14ac:dyDescent="0.35">
      <c r="A208" t="s">
        <v>5</v>
      </c>
      <c r="B208" t="s">
        <v>41</v>
      </c>
      <c r="C208" t="s">
        <v>308</v>
      </c>
      <c r="D208" s="39">
        <v>47.2</v>
      </c>
      <c r="E208" s="40">
        <v>51.1</v>
      </c>
      <c r="F208" s="40">
        <v>55.2</v>
      </c>
      <c r="G208" s="40">
        <v>59.1</v>
      </c>
      <c r="H208" s="40">
        <v>65.8</v>
      </c>
      <c r="I208" s="40">
        <v>71.400000000000006</v>
      </c>
      <c r="J208" s="40">
        <v>75.5</v>
      </c>
      <c r="K208" s="40">
        <v>74.900000000000006</v>
      </c>
      <c r="L208" s="40">
        <v>72.2</v>
      </c>
      <c r="M208" s="40">
        <v>64.3</v>
      </c>
      <c r="N208" s="40">
        <v>53.8</v>
      </c>
      <c r="O208" s="40">
        <v>47</v>
      </c>
      <c r="P208">
        <v>42</v>
      </c>
      <c r="S208" s="36" t="str">
        <f>IFERROR(HLOOKUP(SANCO2!$D$8,'phius_monthly climate data'!$V$3:$CI$82,'phius_monthly climate data'!$CJ208,FALSE),"")</f>
        <v/>
      </c>
      <c r="CJ208">
        <v>206</v>
      </c>
    </row>
    <row r="209" spans="1:88" ht="15" thickBot="1" x14ac:dyDescent="0.35">
      <c r="A209" t="s">
        <v>5</v>
      </c>
      <c r="B209" t="s">
        <v>41</v>
      </c>
      <c r="C209" t="s">
        <v>309</v>
      </c>
      <c r="D209" s="39">
        <v>47</v>
      </c>
      <c r="E209" s="40">
        <v>50.8</v>
      </c>
      <c r="F209" s="40">
        <v>55.2</v>
      </c>
      <c r="G209" s="40">
        <v>59.5</v>
      </c>
      <c r="H209" s="40">
        <v>66.7</v>
      </c>
      <c r="I209" s="40">
        <v>72.8</v>
      </c>
      <c r="J209" s="40">
        <v>76.8</v>
      </c>
      <c r="K209" s="40">
        <v>75.8</v>
      </c>
      <c r="L209" s="40">
        <v>72.599999999999994</v>
      </c>
      <c r="M209" s="40">
        <v>64.3</v>
      </c>
      <c r="N209" s="40">
        <v>53.7</v>
      </c>
      <c r="O209" s="40">
        <v>46.8</v>
      </c>
      <c r="P209">
        <v>41</v>
      </c>
      <c r="S209" s="36" t="str">
        <f>IFERROR(HLOOKUP(SANCO2!$D$8,'phius_monthly climate data'!$V$3:$CI$82,'phius_monthly climate data'!$CJ209,FALSE),"")</f>
        <v/>
      </c>
      <c r="CJ209">
        <v>207</v>
      </c>
    </row>
    <row r="210" spans="1:88" ht="15" thickBot="1" x14ac:dyDescent="0.35">
      <c r="A210" t="s">
        <v>5</v>
      </c>
      <c r="B210" t="s">
        <v>41</v>
      </c>
      <c r="C210" t="s">
        <v>310</v>
      </c>
      <c r="D210" s="39">
        <v>51.7</v>
      </c>
      <c r="E210" s="40">
        <v>52.8</v>
      </c>
      <c r="F210" s="40">
        <v>54.8</v>
      </c>
      <c r="G210" s="40">
        <v>56.4</v>
      </c>
      <c r="H210" s="40">
        <v>59.1</v>
      </c>
      <c r="I210" s="40">
        <v>61.1</v>
      </c>
      <c r="J210" s="40">
        <v>62.7</v>
      </c>
      <c r="K210" s="40">
        <v>63.6</v>
      </c>
      <c r="L210" s="40">
        <v>63.7</v>
      </c>
      <c r="M210" s="40">
        <v>61.3</v>
      </c>
      <c r="N210" s="40">
        <v>56.2</v>
      </c>
      <c r="O210" s="40">
        <v>51.1</v>
      </c>
      <c r="P210">
        <v>46</v>
      </c>
      <c r="S210" s="36" t="str">
        <f>IFERROR(HLOOKUP(SANCO2!$D$8,'phius_monthly climate data'!$V$3:$CI$82,'phius_monthly climate data'!$CJ210,FALSE),"")</f>
        <v/>
      </c>
      <c r="CJ210">
        <v>208</v>
      </c>
    </row>
    <row r="211" spans="1:88" ht="15" thickBot="1" x14ac:dyDescent="0.35">
      <c r="A211" t="s">
        <v>5</v>
      </c>
      <c r="B211" t="s">
        <v>41</v>
      </c>
      <c r="C211" t="s">
        <v>311</v>
      </c>
      <c r="D211" s="39">
        <v>57.5</v>
      </c>
      <c r="E211" s="40">
        <v>57.9</v>
      </c>
      <c r="F211" s="40">
        <v>59.6</v>
      </c>
      <c r="G211" s="40">
        <v>61.7</v>
      </c>
      <c r="H211" s="40">
        <v>64.2</v>
      </c>
      <c r="I211" s="40">
        <v>66.3</v>
      </c>
      <c r="J211" s="40">
        <v>69.7</v>
      </c>
      <c r="K211" s="40">
        <v>71.3</v>
      </c>
      <c r="L211" s="40">
        <v>70.599999999999994</v>
      </c>
      <c r="M211" s="40">
        <v>66.900000000000006</v>
      </c>
      <c r="N211" s="40">
        <v>61.8</v>
      </c>
      <c r="O211" s="40">
        <v>57.1</v>
      </c>
      <c r="P211">
        <v>54</v>
      </c>
      <c r="S211" s="36" t="str">
        <f>IFERROR(HLOOKUP(SANCO2!$D$8,'phius_monthly climate data'!$V$3:$CI$82,'phius_monthly climate data'!$CJ211,FALSE),"")</f>
        <v/>
      </c>
      <c r="CJ211">
        <v>209</v>
      </c>
    </row>
    <row r="212" spans="1:88" ht="15" thickBot="1" x14ac:dyDescent="0.35">
      <c r="A212" t="s">
        <v>5</v>
      </c>
      <c r="B212" t="s">
        <v>41</v>
      </c>
      <c r="C212" t="s">
        <v>312</v>
      </c>
      <c r="D212" s="39">
        <v>56.5</v>
      </c>
      <c r="E212" s="40">
        <v>56.6</v>
      </c>
      <c r="F212" s="40">
        <v>57.6</v>
      </c>
      <c r="G212" s="40">
        <v>60.2</v>
      </c>
      <c r="H212" s="40">
        <v>63.4</v>
      </c>
      <c r="I212" s="40">
        <v>66.7</v>
      </c>
      <c r="J212" s="40">
        <v>71</v>
      </c>
      <c r="K212" s="40">
        <v>72.5</v>
      </c>
      <c r="L212" s="40">
        <v>71.2</v>
      </c>
      <c r="M212" s="40">
        <v>66.2</v>
      </c>
      <c r="N212" s="40">
        <v>60.7</v>
      </c>
      <c r="O212" s="40">
        <v>55.7</v>
      </c>
      <c r="P212">
        <v>52</v>
      </c>
      <c r="S212" s="36" t="str">
        <f>IFERROR(HLOOKUP(SANCO2!$D$8,'phius_monthly climate data'!$V$3:$CI$82,'phius_monthly climate data'!$CJ212,FALSE),"")</f>
        <v/>
      </c>
      <c r="CJ212">
        <v>210</v>
      </c>
    </row>
    <row r="213" spans="1:88" ht="15" thickBot="1" x14ac:dyDescent="0.35">
      <c r="A213" t="s">
        <v>5</v>
      </c>
      <c r="B213" t="s">
        <v>41</v>
      </c>
      <c r="C213" t="s">
        <v>313</v>
      </c>
      <c r="D213" s="39">
        <v>57.9</v>
      </c>
      <c r="E213" s="40">
        <v>58.2</v>
      </c>
      <c r="F213" s="40">
        <v>59.8</v>
      </c>
      <c r="G213" s="40">
        <v>62</v>
      </c>
      <c r="H213" s="40">
        <v>64.5</v>
      </c>
      <c r="I213" s="40">
        <v>66.7</v>
      </c>
      <c r="J213" s="40">
        <v>69.900000000000006</v>
      </c>
      <c r="K213" s="40">
        <v>71.400000000000006</v>
      </c>
      <c r="L213" s="40">
        <v>70.900000000000006</v>
      </c>
      <c r="M213" s="40">
        <v>67.3</v>
      </c>
      <c r="N213" s="40">
        <v>62.4</v>
      </c>
      <c r="O213" s="40">
        <v>57.6</v>
      </c>
      <c r="P213">
        <v>51</v>
      </c>
      <c r="S213" s="36" t="str">
        <f>IFERROR(HLOOKUP(SANCO2!$D$8,'phius_monthly climate data'!$V$3:$CI$82,'phius_monthly climate data'!$CJ213,FALSE),"")</f>
        <v/>
      </c>
      <c r="CJ213">
        <v>211</v>
      </c>
    </row>
    <row r="214" spans="1:88" ht="15" thickBot="1" x14ac:dyDescent="0.35">
      <c r="A214" t="s">
        <v>5</v>
      </c>
      <c r="B214" t="s">
        <v>41</v>
      </c>
      <c r="C214" t="s">
        <v>314</v>
      </c>
      <c r="D214" s="39">
        <v>56.5</v>
      </c>
      <c r="E214" s="40">
        <v>56.1</v>
      </c>
      <c r="F214" s="40">
        <v>58.2</v>
      </c>
      <c r="G214" s="40">
        <v>60.1</v>
      </c>
      <c r="H214" s="40">
        <v>63.7</v>
      </c>
      <c r="I214" s="40">
        <v>66.5</v>
      </c>
      <c r="J214" s="40">
        <v>71</v>
      </c>
      <c r="K214" s="40">
        <v>72.599999999999994</v>
      </c>
      <c r="L214" s="40">
        <v>71.5</v>
      </c>
      <c r="M214" s="40">
        <v>66.5</v>
      </c>
      <c r="N214" s="40">
        <v>60.9</v>
      </c>
      <c r="O214" s="40">
        <v>55.8</v>
      </c>
      <c r="P214">
        <v>50</v>
      </c>
      <c r="S214" s="36" t="str">
        <f>IFERROR(HLOOKUP(SANCO2!$D$8,'phius_monthly climate data'!$V$3:$CI$82,'phius_monthly climate data'!$CJ214,FALSE),"")</f>
        <v/>
      </c>
      <c r="CJ214">
        <v>212</v>
      </c>
    </row>
    <row r="215" spans="1:88" ht="15" thickBot="1" x14ac:dyDescent="0.35">
      <c r="A215" t="s">
        <v>5</v>
      </c>
      <c r="B215" t="s">
        <v>41</v>
      </c>
      <c r="C215" t="s">
        <v>315</v>
      </c>
      <c r="D215" s="39">
        <v>50.7</v>
      </c>
      <c r="E215" s="40">
        <v>52.7</v>
      </c>
      <c r="F215" s="40">
        <v>54.8</v>
      </c>
      <c r="G215" s="40">
        <v>56.7</v>
      </c>
      <c r="H215" s="40">
        <v>59.3</v>
      </c>
      <c r="I215" s="40">
        <v>61.7</v>
      </c>
      <c r="J215" s="40">
        <v>63.3</v>
      </c>
      <c r="K215" s="40">
        <v>64.099999999999994</v>
      </c>
      <c r="L215" s="40">
        <v>64.5</v>
      </c>
      <c r="M215" s="40">
        <v>62.1</v>
      </c>
      <c r="N215" s="40">
        <v>56.1</v>
      </c>
      <c r="O215" s="40">
        <v>51</v>
      </c>
      <c r="P215">
        <v>47</v>
      </c>
      <c r="S215" s="36" t="str">
        <f>IFERROR(HLOOKUP(SANCO2!$D$8,'phius_monthly climate data'!$V$3:$CI$82,'phius_monthly climate data'!$CJ215,FALSE),"")</f>
        <v/>
      </c>
      <c r="CJ215">
        <v>213</v>
      </c>
    </row>
    <row r="216" spans="1:88" ht="15" thickBot="1" x14ac:dyDescent="0.35">
      <c r="A216" t="s">
        <v>5</v>
      </c>
      <c r="B216" t="s">
        <v>41</v>
      </c>
      <c r="C216" t="s">
        <v>316</v>
      </c>
      <c r="D216" s="39">
        <v>51.1</v>
      </c>
      <c r="E216" s="40">
        <v>53.4</v>
      </c>
      <c r="F216" s="40">
        <v>56.5</v>
      </c>
      <c r="G216" s="40">
        <v>58.7</v>
      </c>
      <c r="H216" s="40">
        <v>63.1</v>
      </c>
      <c r="I216" s="40">
        <v>66.900000000000006</v>
      </c>
      <c r="J216" s="40">
        <v>69.599999999999994</v>
      </c>
      <c r="K216" s="40">
        <v>69.8</v>
      </c>
      <c r="L216" s="40">
        <v>68.900000000000006</v>
      </c>
      <c r="M216" s="40">
        <v>64.2</v>
      </c>
      <c r="N216" s="40">
        <v>56.6</v>
      </c>
      <c r="O216" s="40">
        <v>50.9</v>
      </c>
      <c r="P216">
        <v>46</v>
      </c>
      <c r="S216" s="36" t="str">
        <f>IFERROR(HLOOKUP(SANCO2!$D$8,'phius_monthly climate data'!$V$3:$CI$82,'phius_monthly climate data'!$CJ216,FALSE),"")</f>
        <v/>
      </c>
      <c r="CJ216">
        <v>214</v>
      </c>
    </row>
    <row r="217" spans="1:88" ht="15" thickBot="1" x14ac:dyDescent="0.35">
      <c r="A217" t="s">
        <v>5</v>
      </c>
      <c r="B217" t="s">
        <v>41</v>
      </c>
      <c r="C217" t="s">
        <v>317</v>
      </c>
      <c r="D217" s="39">
        <v>53.4</v>
      </c>
      <c r="E217" s="40">
        <v>53.9</v>
      </c>
      <c r="F217" s="40">
        <v>55.8</v>
      </c>
      <c r="G217" s="40">
        <v>57.3</v>
      </c>
      <c r="H217" s="40">
        <v>60.4</v>
      </c>
      <c r="I217" s="40">
        <v>62.9</v>
      </c>
      <c r="J217" s="40">
        <v>65.900000000000006</v>
      </c>
      <c r="K217" s="40">
        <v>66.5</v>
      </c>
      <c r="L217" s="40">
        <v>66</v>
      </c>
      <c r="M217" s="40">
        <v>63.4</v>
      </c>
      <c r="N217" s="40">
        <v>58</v>
      </c>
      <c r="O217" s="40">
        <v>52.7</v>
      </c>
      <c r="P217">
        <v>47</v>
      </c>
      <c r="S217" s="36" t="str">
        <f>IFERROR(HLOOKUP(SANCO2!$D$8,'phius_monthly climate data'!$V$3:$CI$82,'phius_monthly climate data'!$CJ217,FALSE),"")</f>
        <v/>
      </c>
      <c r="CJ217">
        <v>215</v>
      </c>
    </row>
    <row r="218" spans="1:88" ht="15" thickBot="1" x14ac:dyDescent="0.35">
      <c r="A218" t="s">
        <v>5</v>
      </c>
      <c r="B218" t="s">
        <v>41</v>
      </c>
      <c r="C218" t="s">
        <v>318</v>
      </c>
      <c r="D218" s="39">
        <v>44.1</v>
      </c>
      <c r="E218" s="40">
        <v>43.8</v>
      </c>
      <c r="F218" s="40">
        <v>48</v>
      </c>
      <c r="G218" s="40">
        <v>50.8</v>
      </c>
      <c r="H218" s="40">
        <v>58.6</v>
      </c>
      <c r="I218" s="40">
        <v>66.900000000000006</v>
      </c>
      <c r="J218" s="40">
        <v>74.900000000000006</v>
      </c>
      <c r="K218" s="40">
        <v>75.099999999999994</v>
      </c>
      <c r="L218" s="40">
        <v>70.8</v>
      </c>
      <c r="M218" s="40">
        <v>60.4</v>
      </c>
      <c r="N218" s="40">
        <v>50.4</v>
      </c>
      <c r="O218" s="40">
        <v>43.2</v>
      </c>
      <c r="P218">
        <v>33</v>
      </c>
      <c r="S218" s="36" t="str">
        <f>IFERROR(HLOOKUP(SANCO2!$D$8,'phius_monthly climate data'!$V$3:$CI$82,'phius_monthly climate data'!$CJ218,FALSE),"")</f>
        <v/>
      </c>
      <c r="CJ218">
        <v>216</v>
      </c>
    </row>
    <row r="219" spans="1:88" ht="15" thickBot="1" x14ac:dyDescent="0.35">
      <c r="A219" t="s">
        <v>5</v>
      </c>
      <c r="B219" t="s">
        <v>41</v>
      </c>
      <c r="C219" t="s">
        <v>319</v>
      </c>
      <c r="D219" s="39">
        <v>53</v>
      </c>
      <c r="E219" s="40">
        <v>54</v>
      </c>
      <c r="F219" s="40">
        <v>55.9</v>
      </c>
      <c r="G219" s="40">
        <v>58</v>
      </c>
      <c r="H219" s="40">
        <v>60.8</v>
      </c>
      <c r="I219" s="40">
        <v>62.8</v>
      </c>
      <c r="J219" s="40">
        <v>65.7</v>
      </c>
      <c r="K219" s="40">
        <v>66.2</v>
      </c>
      <c r="L219" s="40">
        <v>65.400000000000006</v>
      </c>
      <c r="M219" s="40">
        <v>62.1</v>
      </c>
      <c r="N219" s="40">
        <v>57.3</v>
      </c>
      <c r="O219" s="40">
        <v>52.5</v>
      </c>
      <c r="P219">
        <v>48</v>
      </c>
      <c r="S219" s="36" t="str">
        <f>IFERROR(HLOOKUP(SANCO2!$D$8,'phius_monthly climate data'!$V$3:$CI$82,'phius_monthly climate data'!$CJ219,FALSE),"")</f>
        <v/>
      </c>
      <c r="CJ219">
        <v>217</v>
      </c>
    </row>
    <row r="220" spans="1:88" ht="15" thickBot="1" x14ac:dyDescent="0.35">
      <c r="A220" t="s">
        <v>5</v>
      </c>
      <c r="B220" t="s">
        <v>41</v>
      </c>
      <c r="C220" t="s">
        <v>320</v>
      </c>
      <c r="D220" s="39">
        <v>52.4</v>
      </c>
      <c r="E220" s="40">
        <v>53.1</v>
      </c>
      <c r="F220" s="40">
        <v>54.8</v>
      </c>
      <c r="G220" s="40">
        <v>56</v>
      </c>
      <c r="H220" s="40">
        <v>58.5</v>
      </c>
      <c r="I220" s="40">
        <v>60.6</v>
      </c>
      <c r="J220" s="40">
        <v>63.2</v>
      </c>
      <c r="K220" s="40">
        <v>63.6</v>
      </c>
      <c r="L220" s="40">
        <v>63.5</v>
      </c>
      <c r="M220" s="40">
        <v>61.4</v>
      </c>
      <c r="N220" s="40">
        <v>56.7</v>
      </c>
      <c r="O220" s="40">
        <v>51.8</v>
      </c>
      <c r="P220">
        <v>46</v>
      </c>
      <c r="S220" s="36" t="str">
        <f>IFERROR(HLOOKUP(SANCO2!$D$8,'phius_monthly climate data'!$V$3:$CI$82,'phius_monthly climate data'!$CJ220,FALSE),"")</f>
        <v/>
      </c>
      <c r="CJ220">
        <v>218</v>
      </c>
    </row>
    <row r="221" spans="1:88" ht="15" thickBot="1" x14ac:dyDescent="0.35">
      <c r="A221" t="s">
        <v>5</v>
      </c>
      <c r="B221" t="s">
        <v>41</v>
      </c>
      <c r="C221" t="s">
        <v>321</v>
      </c>
      <c r="D221" s="39">
        <v>57.5</v>
      </c>
      <c r="E221" s="40">
        <v>56.5</v>
      </c>
      <c r="F221" s="40">
        <v>58.5</v>
      </c>
      <c r="G221" s="40">
        <v>59.7</v>
      </c>
      <c r="H221" s="40">
        <v>63.2</v>
      </c>
      <c r="I221" s="40">
        <v>65.599999999999994</v>
      </c>
      <c r="J221" s="40">
        <v>68.5</v>
      </c>
      <c r="K221" s="40">
        <v>68.7</v>
      </c>
      <c r="L221" s="40">
        <v>68.3</v>
      </c>
      <c r="M221" s="40">
        <v>65</v>
      </c>
      <c r="N221" s="40">
        <v>61.1</v>
      </c>
      <c r="O221" s="40">
        <v>56.4</v>
      </c>
      <c r="P221">
        <v>52</v>
      </c>
      <c r="S221" s="36" t="str">
        <f>IFERROR(HLOOKUP(SANCO2!$D$8,'phius_monthly climate data'!$V$3:$CI$82,'phius_monthly climate data'!$CJ221,FALSE),"")</f>
        <v/>
      </c>
      <c r="CJ221">
        <v>219</v>
      </c>
    </row>
    <row r="222" spans="1:88" ht="15" thickBot="1" x14ac:dyDescent="0.35">
      <c r="A222" t="s">
        <v>5</v>
      </c>
      <c r="B222" t="s">
        <v>41</v>
      </c>
      <c r="C222" t="s">
        <v>322</v>
      </c>
      <c r="D222" s="39">
        <v>47.2</v>
      </c>
      <c r="E222" s="40">
        <v>49.8</v>
      </c>
      <c r="F222" s="40">
        <v>53</v>
      </c>
      <c r="G222" s="40">
        <v>55.5</v>
      </c>
      <c r="H222" s="40">
        <v>60.9</v>
      </c>
      <c r="I222" s="40">
        <v>65.5</v>
      </c>
      <c r="J222" s="40">
        <v>67.2</v>
      </c>
      <c r="K222" s="40">
        <v>67.400000000000006</v>
      </c>
      <c r="L222" s="40">
        <v>65.900000000000006</v>
      </c>
      <c r="M222" s="40">
        <v>60.7</v>
      </c>
      <c r="N222" s="40">
        <v>52.9</v>
      </c>
      <c r="O222" s="40">
        <v>47.4</v>
      </c>
      <c r="P222">
        <v>40</v>
      </c>
      <c r="S222" s="36" t="str">
        <f>IFERROR(HLOOKUP(SANCO2!$D$8,'phius_monthly climate data'!$V$3:$CI$82,'phius_monthly climate data'!$CJ222,FALSE),"")</f>
        <v/>
      </c>
      <c r="CJ222">
        <v>220</v>
      </c>
    </row>
    <row r="223" spans="1:88" ht="15" thickBot="1" x14ac:dyDescent="0.35">
      <c r="A223" t="s">
        <v>5</v>
      </c>
      <c r="B223" t="s">
        <v>41</v>
      </c>
      <c r="C223" t="s">
        <v>323</v>
      </c>
      <c r="D223" s="39">
        <v>47</v>
      </c>
      <c r="E223" s="40">
        <v>50.9</v>
      </c>
      <c r="F223" s="40">
        <v>55.7</v>
      </c>
      <c r="G223" s="40">
        <v>59.9</v>
      </c>
      <c r="H223" s="40">
        <v>66.7</v>
      </c>
      <c r="I223" s="40">
        <v>72.7</v>
      </c>
      <c r="J223" s="40">
        <v>77.099999999999994</v>
      </c>
      <c r="K223" s="40">
        <v>76.400000000000006</v>
      </c>
      <c r="L223" s="40">
        <v>73</v>
      </c>
      <c r="M223" s="40">
        <v>64.5</v>
      </c>
      <c r="N223" s="40">
        <v>53.9</v>
      </c>
      <c r="O223" s="40">
        <v>46.7</v>
      </c>
      <c r="P223">
        <v>40</v>
      </c>
      <c r="S223" s="36" t="str">
        <f>IFERROR(HLOOKUP(SANCO2!$D$8,'phius_monthly climate data'!$V$3:$CI$82,'phius_monthly climate data'!$CJ223,FALSE),"")</f>
        <v/>
      </c>
      <c r="CJ223">
        <v>221</v>
      </c>
    </row>
    <row r="224" spans="1:88" ht="15" thickBot="1" x14ac:dyDescent="0.35">
      <c r="A224" t="s">
        <v>5</v>
      </c>
      <c r="B224" t="s">
        <v>41</v>
      </c>
      <c r="C224" t="s">
        <v>324</v>
      </c>
      <c r="D224" s="39">
        <v>48.3</v>
      </c>
      <c r="E224" s="40">
        <v>51.6</v>
      </c>
      <c r="F224" s="40">
        <v>55.8</v>
      </c>
      <c r="G224" s="40">
        <v>58.5</v>
      </c>
      <c r="H224" s="40">
        <v>64.8</v>
      </c>
      <c r="I224" s="40">
        <v>69.599999999999994</v>
      </c>
      <c r="J224" s="40">
        <v>72.099999999999994</v>
      </c>
      <c r="K224" s="40">
        <v>71.900000000000006</v>
      </c>
      <c r="L224" s="40">
        <v>70.2</v>
      </c>
      <c r="M224" s="40">
        <v>63.7</v>
      </c>
      <c r="N224" s="40">
        <v>54.8</v>
      </c>
      <c r="O224" s="40">
        <v>48.8</v>
      </c>
      <c r="P224">
        <v>42</v>
      </c>
      <c r="S224" s="36" t="str">
        <f>IFERROR(HLOOKUP(SANCO2!$D$8,'phius_monthly climate data'!$V$3:$CI$82,'phius_monthly climate data'!$CJ224,FALSE),"")</f>
        <v/>
      </c>
      <c r="CJ224">
        <v>222</v>
      </c>
    </row>
    <row r="225" spans="1:88" ht="15" thickBot="1" x14ac:dyDescent="0.35">
      <c r="A225" t="s">
        <v>5</v>
      </c>
      <c r="B225" t="s">
        <v>41</v>
      </c>
      <c r="C225" t="s">
        <v>325</v>
      </c>
      <c r="D225" s="39">
        <v>27.9</v>
      </c>
      <c r="E225" s="40">
        <v>30.7</v>
      </c>
      <c r="F225" s="40">
        <v>34.799999999999997</v>
      </c>
      <c r="G225" s="40">
        <v>39.6</v>
      </c>
      <c r="H225" s="40">
        <v>48</v>
      </c>
      <c r="I225" s="40">
        <v>54.9</v>
      </c>
      <c r="J225" s="40">
        <v>62.8</v>
      </c>
      <c r="K225" s="40">
        <v>60.9</v>
      </c>
      <c r="L225" s="40">
        <v>54.3</v>
      </c>
      <c r="M225" s="40">
        <v>44.8</v>
      </c>
      <c r="N225" s="40">
        <v>36.6</v>
      </c>
      <c r="O225" s="40">
        <v>29</v>
      </c>
      <c r="P225">
        <v>5</v>
      </c>
      <c r="S225" s="36" t="str">
        <f>IFERROR(HLOOKUP(SANCO2!$D$8,'phius_monthly climate data'!$V$3:$CI$82,'phius_monthly climate data'!$CJ225,FALSE),"")</f>
        <v/>
      </c>
      <c r="CJ225">
        <v>223</v>
      </c>
    </row>
    <row r="226" spans="1:88" ht="15" thickBot="1" x14ac:dyDescent="0.35">
      <c r="A226" t="s">
        <v>5</v>
      </c>
      <c r="B226" t="s">
        <v>41</v>
      </c>
      <c r="C226" t="s">
        <v>326</v>
      </c>
      <c r="D226" s="39">
        <v>47</v>
      </c>
      <c r="E226" s="40">
        <v>48.9</v>
      </c>
      <c r="F226" s="40">
        <v>52.6</v>
      </c>
      <c r="G226" s="40">
        <v>55.2</v>
      </c>
      <c r="H226" s="40">
        <v>61.9</v>
      </c>
      <c r="I226" s="40">
        <v>68.2</v>
      </c>
      <c r="J226" s="40">
        <v>74.3</v>
      </c>
      <c r="K226" s="40">
        <v>73.3</v>
      </c>
      <c r="L226" s="40">
        <v>69.599999999999994</v>
      </c>
      <c r="M226" s="40">
        <v>61.1</v>
      </c>
      <c r="N226" s="40">
        <v>51.6</v>
      </c>
      <c r="O226" s="40">
        <v>46.1</v>
      </c>
      <c r="P226">
        <v>39</v>
      </c>
      <c r="S226" s="36" t="str">
        <f>IFERROR(HLOOKUP(SANCO2!$D$8,'phius_monthly climate data'!$V$3:$CI$82,'phius_monthly climate data'!$CJ226,FALSE),"")</f>
        <v/>
      </c>
      <c r="CJ226">
        <v>224</v>
      </c>
    </row>
    <row r="227" spans="1:88" ht="15" thickBot="1" x14ac:dyDescent="0.35">
      <c r="A227" t="s">
        <v>5</v>
      </c>
      <c r="B227" t="s">
        <v>41</v>
      </c>
      <c r="C227" t="s">
        <v>327</v>
      </c>
      <c r="D227" s="39">
        <v>56.9</v>
      </c>
      <c r="E227" s="40">
        <v>55.9</v>
      </c>
      <c r="F227" s="40">
        <v>59.6</v>
      </c>
      <c r="G227" s="40">
        <v>61.7</v>
      </c>
      <c r="H227" s="40">
        <v>67.2</v>
      </c>
      <c r="I227" s="40">
        <v>70.8</v>
      </c>
      <c r="J227" s="40">
        <v>76.8</v>
      </c>
      <c r="K227" s="40">
        <v>77.7</v>
      </c>
      <c r="L227" s="40">
        <v>75.2</v>
      </c>
      <c r="M227" s="40">
        <v>67.900000000000006</v>
      </c>
      <c r="N227" s="40">
        <v>61.1</v>
      </c>
      <c r="O227" s="40">
        <v>55.5</v>
      </c>
      <c r="P227">
        <v>50</v>
      </c>
      <c r="S227" s="36" t="str">
        <f>IFERROR(HLOOKUP(SANCO2!$D$8,'phius_monthly climate data'!$V$3:$CI$82,'phius_monthly climate data'!$CJ227,FALSE),"")</f>
        <v/>
      </c>
      <c r="CJ227">
        <v>225</v>
      </c>
    </row>
    <row r="228" spans="1:88" ht="15" thickBot="1" x14ac:dyDescent="0.35">
      <c r="A228" t="s">
        <v>5</v>
      </c>
      <c r="B228" t="s">
        <v>41</v>
      </c>
      <c r="C228" t="s">
        <v>328</v>
      </c>
      <c r="D228" s="39">
        <v>46.6</v>
      </c>
      <c r="E228" s="40">
        <v>50.4</v>
      </c>
      <c r="F228" s="40">
        <v>56.2</v>
      </c>
      <c r="G228" s="40">
        <v>60.3</v>
      </c>
      <c r="H228" s="40">
        <v>68.400000000000006</v>
      </c>
      <c r="I228" s="40">
        <v>74.8</v>
      </c>
      <c r="J228" s="40">
        <v>79.7</v>
      </c>
      <c r="K228" s="40">
        <v>78</v>
      </c>
      <c r="L228" s="40">
        <v>73.400000000000006</v>
      </c>
      <c r="M228" s="40">
        <v>63.8</v>
      </c>
      <c r="N228" s="40">
        <v>53.1</v>
      </c>
      <c r="O228" s="40">
        <v>46</v>
      </c>
      <c r="P228">
        <v>30</v>
      </c>
      <c r="S228" s="36" t="str">
        <f>IFERROR(HLOOKUP(SANCO2!$D$8,'phius_monthly climate data'!$V$3:$CI$82,'phius_monthly climate data'!$CJ228,FALSE),"")</f>
        <v/>
      </c>
      <c r="CJ228">
        <v>226</v>
      </c>
    </row>
    <row r="229" spans="1:88" ht="15" thickBot="1" x14ac:dyDescent="0.35">
      <c r="A229" t="s">
        <v>5</v>
      </c>
      <c r="B229" t="s">
        <v>41</v>
      </c>
      <c r="C229" t="s">
        <v>329</v>
      </c>
      <c r="D229" s="39">
        <v>46.7</v>
      </c>
      <c r="E229" s="40">
        <v>50.5</v>
      </c>
      <c r="F229" s="40">
        <v>55.2</v>
      </c>
      <c r="G229" s="40">
        <v>58.8</v>
      </c>
      <c r="H229" s="40">
        <v>67.5</v>
      </c>
      <c r="I229" s="40">
        <v>73.900000000000006</v>
      </c>
      <c r="J229" s="40">
        <v>78.7</v>
      </c>
      <c r="K229" s="40">
        <v>76.599999999999994</v>
      </c>
      <c r="L229" s="40">
        <v>72.8</v>
      </c>
      <c r="M229" s="40">
        <v>63.7</v>
      </c>
      <c r="N229" s="40">
        <v>53.2</v>
      </c>
      <c r="O229" s="40">
        <v>47.1</v>
      </c>
      <c r="P229">
        <v>40</v>
      </c>
      <c r="S229" s="36" t="str">
        <f>IFERROR(HLOOKUP(SANCO2!$D$8,'phius_monthly climate data'!$V$3:$CI$82,'phius_monthly climate data'!$CJ229,FALSE),"")</f>
        <v/>
      </c>
      <c r="CJ229">
        <v>227</v>
      </c>
    </row>
    <row r="230" spans="1:88" ht="15" thickBot="1" x14ac:dyDescent="0.35">
      <c r="A230" t="s">
        <v>5</v>
      </c>
      <c r="B230" t="s">
        <v>42</v>
      </c>
      <c r="C230" t="s">
        <v>330</v>
      </c>
      <c r="D230" s="39">
        <v>29.3</v>
      </c>
      <c r="E230" s="40">
        <v>31.5</v>
      </c>
      <c r="F230" s="40">
        <v>40.200000000000003</v>
      </c>
      <c r="G230" s="40">
        <v>47.3</v>
      </c>
      <c r="H230" s="40">
        <v>57.5</v>
      </c>
      <c r="I230" s="40">
        <v>67.900000000000006</v>
      </c>
      <c r="J230" s="40">
        <v>74.3</v>
      </c>
      <c r="K230" s="40">
        <v>72.400000000000006</v>
      </c>
      <c r="L230" s="40">
        <v>63.7</v>
      </c>
      <c r="M230" s="40">
        <v>50.6</v>
      </c>
      <c r="N230" s="40">
        <v>38.200000000000003</v>
      </c>
      <c r="O230" s="40">
        <v>29.2</v>
      </c>
      <c r="P230">
        <v>16</v>
      </c>
      <c r="S230" s="36" t="str">
        <f>IFERROR(HLOOKUP(SANCO2!$D$8,'phius_monthly climate data'!$V$3:$CI$82,'phius_monthly climate data'!$CJ230,FALSE),"")</f>
        <v/>
      </c>
      <c r="CJ230">
        <v>228</v>
      </c>
    </row>
    <row r="231" spans="1:88" ht="15" thickBot="1" x14ac:dyDescent="0.35">
      <c r="A231" t="s">
        <v>5</v>
      </c>
      <c r="B231" t="s">
        <v>42</v>
      </c>
      <c r="C231" t="s">
        <v>331</v>
      </c>
      <c r="D231" s="39">
        <v>16.8</v>
      </c>
      <c r="E231" s="40">
        <v>23.7</v>
      </c>
      <c r="F231" s="40">
        <v>34.6</v>
      </c>
      <c r="G231" s="40">
        <v>42.4</v>
      </c>
      <c r="H231" s="40">
        <v>51.7</v>
      </c>
      <c r="I231" s="40">
        <v>60.3</v>
      </c>
      <c r="J231" s="40">
        <v>64.900000000000006</v>
      </c>
      <c r="K231" s="40">
        <v>62.9</v>
      </c>
      <c r="L231" s="40">
        <v>55.5</v>
      </c>
      <c r="M231" s="40">
        <v>43.7</v>
      </c>
      <c r="N231" s="40">
        <v>29.8</v>
      </c>
      <c r="O231" s="40">
        <v>17.8</v>
      </c>
      <c r="P231">
        <v>-1</v>
      </c>
      <c r="S231" s="36" t="str">
        <f>IFERROR(HLOOKUP(SANCO2!$D$8,'phius_monthly climate data'!$V$3:$CI$82,'phius_monthly climate data'!$CJ231,FALSE),"")</f>
        <v/>
      </c>
      <c r="CJ231">
        <v>229</v>
      </c>
    </row>
    <row r="232" spans="1:88" ht="15" thickBot="1" x14ac:dyDescent="0.35">
      <c r="A232" t="s">
        <v>5</v>
      </c>
      <c r="B232" t="s">
        <v>42</v>
      </c>
      <c r="C232" t="s">
        <v>332</v>
      </c>
      <c r="D232" s="39">
        <v>20.399999999999999</v>
      </c>
      <c r="E232" s="40">
        <v>23</v>
      </c>
      <c r="F232" s="40">
        <v>32.200000000000003</v>
      </c>
      <c r="G232" s="40">
        <v>40.299999999999997</v>
      </c>
      <c r="H232" s="40">
        <v>48.9</v>
      </c>
      <c r="I232" s="40">
        <v>58.2</v>
      </c>
      <c r="J232" s="40">
        <v>64.8</v>
      </c>
      <c r="K232" s="40">
        <v>61.8</v>
      </c>
      <c r="L232" s="40">
        <v>54.7</v>
      </c>
      <c r="M232" s="40">
        <v>43.2</v>
      </c>
      <c r="N232" s="40">
        <v>31.2</v>
      </c>
      <c r="O232" s="40">
        <v>20.7</v>
      </c>
      <c r="P232">
        <v>9</v>
      </c>
      <c r="S232" s="36" t="str">
        <f>IFERROR(HLOOKUP(SANCO2!$D$8,'phius_monthly climate data'!$V$3:$CI$82,'phius_monthly climate data'!$CJ232,FALSE),"")</f>
        <v/>
      </c>
      <c r="CJ232">
        <v>230</v>
      </c>
    </row>
    <row r="233" spans="1:88" ht="15" thickBot="1" x14ac:dyDescent="0.35">
      <c r="A233" t="s">
        <v>5</v>
      </c>
      <c r="B233" t="s">
        <v>42</v>
      </c>
      <c r="C233" t="s">
        <v>333</v>
      </c>
      <c r="D233" s="39">
        <v>32.4</v>
      </c>
      <c r="E233" s="40">
        <v>34.6</v>
      </c>
      <c r="F233" s="40">
        <v>41.2</v>
      </c>
      <c r="G233" s="40">
        <v>47.6</v>
      </c>
      <c r="H233" s="40">
        <v>57.5</v>
      </c>
      <c r="I233" s="40">
        <v>66.8</v>
      </c>
      <c r="J233" s="40">
        <v>73.2</v>
      </c>
      <c r="K233" s="40">
        <v>71.2</v>
      </c>
      <c r="L233" s="40">
        <v>63.4</v>
      </c>
      <c r="M233" s="40">
        <v>51.3</v>
      </c>
      <c r="N233" s="40">
        <v>38.6</v>
      </c>
      <c r="O233" s="40">
        <v>33</v>
      </c>
      <c r="P233">
        <v>-1</v>
      </c>
      <c r="S233" s="36" t="str">
        <f>IFERROR(HLOOKUP(SANCO2!$D$8,'phius_monthly climate data'!$V$3:$CI$82,'phius_monthly climate data'!$CJ233,FALSE),"")</f>
        <v/>
      </c>
      <c r="CJ233">
        <v>231</v>
      </c>
    </row>
    <row r="234" spans="1:88" ht="15" thickBot="1" x14ac:dyDescent="0.35">
      <c r="A234" t="s">
        <v>113</v>
      </c>
      <c r="B234" t="s">
        <v>42</v>
      </c>
      <c r="C234" t="s">
        <v>334</v>
      </c>
      <c r="D234" s="39">
        <v>81.7</v>
      </c>
      <c r="E234" s="40">
        <v>81.900000000000006</v>
      </c>
      <c r="F234" s="40">
        <v>82.8</v>
      </c>
      <c r="G234" s="40">
        <v>84</v>
      </c>
      <c r="H234" s="40">
        <v>84.2</v>
      </c>
      <c r="I234" s="40">
        <v>83.9</v>
      </c>
      <c r="J234" s="40">
        <v>83.6</v>
      </c>
      <c r="K234" s="40">
        <v>83.8</v>
      </c>
      <c r="L234" s="40">
        <v>83.4</v>
      </c>
      <c r="M234" s="40">
        <v>82.7</v>
      </c>
      <c r="N234" s="40">
        <v>82.6</v>
      </c>
      <c r="O234" s="40">
        <v>82.6</v>
      </c>
      <c r="P234">
        <v>80</v>
      </c>
      <c r="S234" s="36" t="str">
        <f>IFERROR(HLOOKUP(SANCO2!$D$8,'phius_monthly climate data'!$V$3:$CI$82,'phius_monthly climate data'!$CJ234,FALSE),"")</f>
        <v/>
      </c>
      <c r="CJ234">
        <v>232</v>
      </c>
    </row>
    <row r="235" spans="1:88" ht="15" thickBot="1" x14ac:dyDescent="0.35">
      <c r="A235" t="s">
        <v>5</v>
      </c>
      <c r="B235" t="s">
        <v>42</v>
      </c>
      <c r="C235" t="s">
        <v>335</v>
      </c>
      <c r="D235" s="39">
        <v>31.64</v>
      </c>
      <c r="E235" s="40">
        <v>33.08</v>
      </c>
      <c r="F235" s="40">
        <v>40.82</v>
      </c>
      <c r="G235" s="40">
        <v>49.64</v>
      </c>
      <c r="H235" s="40">
        <v>57.02</v>
      </c>
      <c r="I235" s="40">
        <v>66.2</v>
      </c>
      <c r="J235" s="40">
        <v>73.400000000000006</v>
      </c>
      <c r="K235" s="40">
        <v>71.06</v>
      </c>
      <c r="L235" s="40">
        <v>62.24</v>
      </c>
      <c r="M235" s="40">
        <v>50.9</v>
      </c>
      <c r="N235" s="40">
        <v>40.28</v>
      </c>
      <c r="O235" s="40">
        <v>29.12</v>
      </c>
      <c r="P235">
        <v>9</v>
      </c>
      <c r="S235" s="36" t="str">
        <f>IFERROR(HLOOKUP(SANCO2!$D$8,'phius_monthly climate data'!$V$3:$CI$82,'phius_monthly climate data'!$CJ235,FALSE),"")</f>
        <v/>
      </c>
      <c r="CJ235">
        <v>233</v>
      </c>
    </row>
    <row r="236" spans="1:88" ht="15" thickBot="1" x14ac:dyDescent="0.35">
      <c r="A236" t="s">
        <v>113</v>
      </c>
      <c r="B236" t="s">
        <v>42</v>
      </c>
      <c r="C236" t="s">
        <v>336</v>
      </c>
      <c r="D236" s="39">
        <v>75.900000000000006</v>
      </c>
      <c r="E236" s="40">
        <v>76.400000000000006</v>
      </c>
      <c r="F236" s="40">
        <v>76.2</v>
      </c>
      <c r="G236" s="40">
        <v>75.900000000000006</v>
      </c>
      <c r="H236" s="40">
        <v>75.8</v>
      </c>
      <c r="I236" s="40">
        <v>75.7</v>
      </c>
      <c r="J236" s="40">
        <v>76</v>
      </c>
      <c r="K236" s="40">
        <v>76.400000000000006</v>
      </c>
      <c r="L236" s="40">
        <v>76.099999999999994</v>
      </c>
      <c r="M236" s="40">
        <v>75.3</v>
      </c>
      <c r="N236" s="40">
        <v>75</v>
      </c>
      <c r="O236" s="40">
        <v>75.3</v>
      </c>
      <c r="P236">
        <v>72</v>
      </c>
      <c r="S236" s="36" t="str">
        <f>IFERROR(HLOOKUP(SANCO2!$D$8,'phius_monthly climate data'!$V$3:$CI$82,'phius_monthly climate data'!$CJ236,FALSE),"")</f>
        <v/>
      </c>
      <c r="CJ236">
        <v>234</v>
      </c>
    </row>
    <row r="237" spans="1:88" ht="15" thickBot="1" x14ac:dyDescent="0.35">
      <c r="A237" t="s">
        <v>113</v>
      </c>
      <c r="B237" t="s">
        <v>42</v>
      </c>
      <c r="C237" t="s">
        <v>337</v>
      </c>
      <c r="D237" s="39">
        <v>81.2</v>
      </c>
      <c r="E237" s="40">
        <v>81.3</v>
      </c>
      <c r="F237" s="40">
        <v>82</v>
      </c>
      <c r="G237" s="40">
        <v>83.1</v>
      </c>
      <c r="H237" s="40">
        <v>83.7</v>
      </c>
      <c r="I237" s="40">
        <v>84</v>
      </c>
      <c r="J237" s="40">
        <v>83.7</v>
      </c>
      <c r="K237" s="40">
        <v>83.8</v>
      </c>
      <c r="L237" s="40">
        <v>83.6</v>
      </c>
      <c r="M237" s="40">
        <v>83.2</v>
      </c>
      <c r="N237" s="40">
        <v>82.8</v>
      </c>
      <c r="O237" s="40">
        <v>82.3</v>
      </c>
      <c r="P237">
        <v>80</v>
      </c>
      <c r="S237" s="36" t="str">
        <f>IFERROR(HLOOKUP(SANCO2!$D$8,'phius_monthly climate data'!$V$3:$CI$82,'phius_monthly climate data'!$CJ237,FALSE),"")</f>
        <v/>
      </c>
      <c r="CJ237">
        <v>235</v>
      </c>
    </row>
    <row r="238" spans="1:88" ht="15" thickBot="1" x14ac:dyDescent="0.35">
      <c r="A238" t="s">
        <v>5</v>
      </c>
      <c r="B238" t="s">
        <v>42</v>
      </c>
      <c r="C238" t="s">
        <v>338</v>
      </c>
      <c r="D238" s="39">
        <v>31.1</v>
      </c>
      <c r="E238" s="40">
        <v>32.6</v>
      </c>
      <c r="F238" s="40">
        <v>40.1</v>
      </c>
      <c r="G238" s="40">
        <v>46.7</v>
      </c>
      <c r="H238" s="40">
        <v>56.3</v>
      </c>
      <c r="I238" s="40">
        <v>66.2</v>
      </c>
      <c r="J238" s="40">
        <v>71.2</v>
      </c>
      <c r="K238" s="40">
        <v>69.099999999999994</v>
      </c>
      <c r="L238" s="40">
        <v>61.7</v>
      </c>
      <c r="M238" s="40">
        <v>50</v>
      </c>
      <c r="N238" s="40">
        <v>38.700000000000003</v>
      </c>
      <c r="O238" s="40">
        <v>30.7</v>
      </c>
      <c r="P238">
        <v>15</v>
      </c>
      <c r="S238" s="36" t="str">
        <f>IFERROR(HLOOKUP(SANCO2!$D$8,'phius_monthly climate data'!$V$3:$CI$82,'phius_monthly climate data'!$CJ238,FALSE),"")</f>
        <v/>
      </c>
      <c r="CJ238">
        <v>236</v>
      </c>
    </row>
    <row r="239" spans="1:88" ht="15" thickBot="1" x14ac:dyDescent="0.35">
      <c r="A239" t="s">
        <v>113</v>
      </c>
      <c r="B239" t="s">
        <v>42</v>
      </c>
      <c r="C239" t="s">
        <v>339</v>
      </c>
      <c r="D239" s="39">
        <v>28.1</v>
      </c>
      <c r="E239" s="40">
        <v>32.299999999999997</v>
      </c>
      <c r="F239" s="40">
        <v>40.1</v>
      </c>
      <c r="G239" s="40">
        <v>46.7</v>
      </c>
      <c r="H239" s="40">
        <v>56.3</v>
      </c>
      <c r="I239" s="40">
        <v>65.599999999999994</v>
      </c>
      <c r="J239" s="40">
        <v>72.900000000000006</v>
      </c>
      <c r="K239" s="40">
        <v>69.900000000000006</v>
      </c>
      <c r="L239" s="40">
        <v>61.7</v>
      </c>
      <c r="M239" s="40">
        <v>49</v>
      </c>
      <c r="N239" s="40">
        <v>37.799999999999997</v>
      </c>
      <c r="O239" s="40">
        <v>28.6</v>
      </c>
      <c r="P239">
        <v>19</v>
      </c>
      <c r="S239" s="36" t="str">
        <f>IFERROR(HLOOKUP(SANCO2!$D$8,'phius_monthly climate data'!$V$3:$CI$82,'phius_monthly climate data'!$CJ239,FALSE),"")</f>
        <v/>
      </c>
      <c r="CJ239">
        <v>237</v>
      </c>
    </row>
    <row r="240" spans="1:88" ht="15" thickBot="1" x14ac:dyDescent="0.35">
      <c r="A240" t="s">
        <v>5</v>
      </c>
      <c r="B240" t="s">
        <v>42</v>
      </c>
      <c r="C240" t="s">
        <v>340</v>
      </c>
      <c r="D240" s="39">
        <v>15.8</v>
      </c>
      <c r="E240" s="40">
        <v>21.4</v>
      </c>
      <c r="F240" s="40">
        <v>33.200000000000003</v>
      </c>
      <c r="G240" s="40">
        <v>42.1</v>
      </c>
      <c r="H240" s="40">
        <v>51.2</v>
      </c>
      <c r="I240" s="40">
        <v>59.8</v>
      </c>
      <c r="J240" s="40">
        <v>67.099999999999994</v>
      </c>
      <c r="K240" s="40">
        <v>65.2</v>
      </c>
      <c r="L240" s="40">
        <v>56.2</v>
      </c>
      <c r="M240" s="40">
        <v>43.9</v>
      </c>
      <c r="N240" s="40">
        <v>30.3</v>
      </c>
      <c r="O240" s="40">
        <v>18</v>
      </c>
      <c r="P240">
        <v>2</v>
      </c>
      <c r="S240" s="36" t="str">
        <f>IFERROR(HLOOKUP(SANCO2!$D$8,'phius_monthly climate data'!$V$3:$CI$82,'phius_monthly climate data'!$CJ240,FALSE),"")</f>
        <v/>
      </c>
      <c r="CJ240">
        <v>238</v>
      </c>
    </row>
    <row r="241" spans="1:88" ht="15" thickBot="1" x14ac:dyDescent="0.35">
      <c r="A241" t="s">
        <v>5</v>
      </c>
      <c r="B241" t="s">
        <v>42</v>
      </c>
      <c r="C241" t="s">
        <v>341</v>
      </c>
      <c r="D241" s="39">
        <v>31.6</v>
      </c>
      <c r="E241" s="40">
        <v>32.299999999999997</v>
      </c>
      <c r="F241" s="40">
        <v>41</v>
      </c>
      <c r="G241" s="40">
        <v>47.3</v>
      </c>
      <c r="H241" s="40">
        <v>57.1</v>
      </c>
      <c r="I241" s="40">
        <v>67.5</v>
      </c>
      <c r="J241" s="40">
        <v>74.900000000000006</v>
      </c>
      <c r="K241" s="40">
        <v>72.8</v>
      </c>
      <c r="L241" s="40">
        <v>63.8</v>
      </c>
      <c r="M241" s="40">
        <v>51</v>
      </c>
      <c r="N241" s="40">
        <v>40.1</v>
      </c>
      <c r="O241" s="40">
        <v>30.9</v>
      </c>
      <c r="P241">
        <v>22</v>
      </c>
      <c r="S241" s="36" t="str">
        <f>IFERROR(HLOOKUP(SANCO2!$D$8,'phius_monthly climate data'!$V$3:$CI$82,'phius_monthly climate data'!$CJ241,FALSE),"")</f>
        <v/>
      </c>
      <c r="CJ241">
        <v>239</v>
      </c>
    </row>
    <row r="242" spans="1:88" ht="15" thickBot="1" x14ac:dyDescent="0.35">
      <c r="A242" t="s">
        <v>5</v>
      </c>
      <c r="B242" t="s">
        <v>42</v>
      </c>
      <c r="C242" t="s">
        <v>342</v>
      </c>
      <c r="D242" s="39">
        <v>31.7</v>
      </c>
      <c r="E242" s="40">
        <v>32.799999999999997</v>
      </c>
      <c r="F242" s="40">
        <v>40.4</v>
      </c>
      <c r="G242" s="40">
        <v>46.3</v>
      </c>
      <c r="H242" s="40">
        <v>56.2</v>
      </c>
      <c r="I242" s="40">
        <v>66.599999999999994</v>
      </c>
      <c r="J242" s="40">
        <v>72.7</v>
      </c>
      <c r="K242" s="40">
        <v>70.7</v>
      </c>
      <c r="L242" s="40">
        <v>62.4</v>
      </c>
      <c r="M242" s="40">
        <v>50</v>
      </c>
      <c r="N242" s="40">
        <v>39.5</v>
      </c>
      <c r="O242" s="40">
        <v>31.2</v>
      </c>
      <c r="P242">
        <v>11</v>
      </c>
      <c r="S242" s="36" t="str">
        <f>IFERROR(HLOOKUP(SANCO2!$D$8,'phius_monthly climate data'!$V$3:$CI$82,'phius_monthly climate data'!$CJ242,FALSE),"")</f>
        <v/>
      </c>
      <c r="CJ242">
        <v>240</v>
      </c>
    </row>
    <row r="243" spans="1:88" ht="15" thickBot="1" x14ac:dyDescent="0.35">
      <c r="A243" t="s">
        <v>5</v>
      </c>
      <c r="B243" t="s">
        <v>42</v>
      </c>
      <c r="C243" t="s">
        <v>343</v>
      </c>
      <c r="D243" s="39">
        <v>24.8</v>
      </c>
      <c r="E243" s="40">
        <v>29.2</v>
      </c>
      <c r="F243" s="40">
        <v>38.1</v>
      </c>
      <c r="G243" s="40">
        <v>45</v>
      </c>
      <c r="H243" s="40">
        <v>53.8</v>
      </c>
      <c r="I243" s="40">
        <v>63.5</v>
      </c>
      <c r="J243" s="40">
        <v>70.400000000000006</v>
      </c>
      <c r="K243" s="40">
        <v>67.7</v>
      </c>
      <c r="L243" s="40">
        <v>59.9</v>
      </c>
      <c r="M243" s="40">
        <v>47.8</v>
      </c>
      <c r="N243" s="40">
        <v>36.5</v>
      </c>
      <c r="O243" s="40">
        <v>26.4</v>
      </c>
      <c r="P243">
        <v>9</v>
      </c>
      <c r="S243" s="36" t="str">
        <f>IFERROR(HLOOKUP(SANCO2!$D$8,'phius_monthly climate data'!$V$3:$CI$82,'phius_monthly climate data'!$CJ243,FALSE),"")</f>
        <v/>
      </c>
      <c r="CJ243">
        <v>241</v>
      </c>
    </row>
    <row r="244" spans="1:88" ht="15" thickBot="1" x14ac:dyDescent="0.35">
      <c r="A244" t="s">
        <v>5</v>
      </c>
      <c r="B244" t="s">
        <v>42</v>
      </c>
      <c r="C244" t="s">
        <v>344</v>
      </c>
      <c r="D244" s="39">
        <v>22.8</v>
      </c>
      <c r="E244" s="40">
        <v>27.1</v>
      </c>
      <c r="F244" s="40">
        <v>36.1</v>
      </c>
      <c r="G244" s="40">
        <v>42.9</v>
      </c>
      <c r="H244" s="40">
        <v>52.6</v>
      </c>
      <c r="I244" s="40">
        <v>60.3</v>
      </c>
      <c r="J244" s="40">
        <v>66.7</v>
      </c>
      <c r="K244" s="40">
        <v>64.8</v>
      </c>
      <c r="L244" s="40">
        <v>56.5</v>
      </c>
      <c r="M244" s="40">
        <v>45.4</v>
      </c>
      <c r="N244" s="40">
        <v>31.1</v>
      </c>
      <c r="O244" s="40">
        <v>21.4</v>
      </c>
      <c r="P244">
        <v>-1</v>
      </c>
      <c r="S244" s="36" t="str">
        <f>IFERROR(HLOOKUP(SANCO2!$D$8,'phius_monthly climate data'!$V$3:$CI$82,'phius_monthly climate data'!$CJ244,FALSE),"")</f>
        <v/>
      </c>
      <c r="CJ244">
        <v>242</v>
      </c>
    </row>
    <row r="245" spans="1:88" ht="15" thickBot="1" x14ac:dyDescent="0.35">
      <c r="A245" t="s">
        <v>5</v>
      </c>
      <c r="B245" t="s">
        <v>42</v>
      </c>
      <c r="C245" t="s">
        <v>345</v>
      </c>
      <c r="D245" s="39">
        <v>29.6</v>
      </c>
      <c r="E245" s="40">
        <v>31.4</v>
      </c>
      <c r="F245" s="40">
        <v>40.700000000000003</v>
      </c>
      <c r="G245" s="40">
        <v>47.1</v>
      </c>
      <c r="H245" s="40">
        <v>57.3</v>
      </c>
      <c r="I245" s="40">
        <v>66.400000000000006</v>
      </c>
      <c r="J245" s="40">
        <v>72.8</v>
      </c>
      <c r="K245" s="40">
        <v>70.599999999999994</v>
      </c>
      <c r="L245" s="40">
        <v>62.8</v>
      </c>
      <c r="M245" s="40">
        <v>49.7</v>
      </c>
      <c r="N245" s="40">
        <v>37.4</v>
      </c>
      <c r="O245" s="40">
        <v>29.7</v>
      </c>
      <c r="P245">
        <v>-4</v>
      </c>
      <c r="S245" s="36" t="str">
        <f>IFERROR(HLOOKUP(SANCO2!$D$8,'phius_monthly climate data'!$V$3:$CI$82,'phius_monthly climate data'!$CJ245,FALSE),"")</f>
        <v/>
      </c>
      <c r="CJ245">
        <v>243</v>
      </c>
    </row>
    <row r="246" spans="1:88" ht="15" thickBot="1" x14ac:dyDescent="0.35">
      <c r="A246" t="s">
        <v>5</v>
      </c>
      <c r="B246" t="s">
        <v>42</v>
      </c>
      <c r="C246" t="s">
        <v>346</v>
      </c>
      <c r="D246" s="39">
        <v>27.8</v>
      </c>
      <c r="E246" s="40">
        <v>35.299999999999997</v>
      </c>
      <c r="F246" s="40">
        <v>44.9</v>
      </c>
      <c r="G246" s="40">
        <v>52.1</v>
      </c>
      <c r="H246" s="40">
        <v>62.4</v>
      </c>
      <c r="I246" s="40">
        <v>72.900000000000006</v>
      </c>
      <c r="J246" s="40">
        <v>79.3</v>
      </c>
      <c r="K246" s="40">
        <v>76.099999999999994</v>
      </c>
      <c r="L246" s="40">
        <v>67</v>
      </c>
      <c r="M246" s="40">
        <v>53.5</v>
      </c>
      <c r="N246" s="40">
        <v>39.5</v>
      </c>
      <c r="O246" s="40">
        <v>28.2</v>
      </c>
      <c r="P246">
        <v>19</v>
      </c>
      <c r="S246" s="36" t="str">
        <f>IFERROR(HLOOKUP(SANCO2!$D$8,'phius_monthly climate data'!$V$3:$CI$82,'phius_monthly climate data'!$CJ246,FALSE),"")</f>
        <v/>
      </c>
      <c r="CJ246">
        <v>244</v>
      </c>
    </row>
    <row r="247" spans="1:88" ht="15" thickBot="1" x14ac:dyDescent="0.35">
      <c r="A247" t="s">
        <v>5</v>
      </c>
      <c r="B247" t="s">
        <v>42</v>
      </c>
      <c r="C247" t="s">
        <v>347</v>
      </c>
      <c r="D247" s="39">
        <v>25.7</v>
      </c>
      <c r="E247" s="40">
        <v>29.3</v>
      </c>
      <c r="F247" s="40">
        <v>39.9</v>
      </c>
      <c r="G247" s="40">
        <v>47.2</v>
      </c>
      <c r="H247" s="40">
        <v>57.4</v>
      </c>
      <c r="I247" s="40">
        <v>67.400000000000006</v>
      </c>
      <c r="J247" s="40">
        <v>73.5</v>
      </c>
      <c r="K247" s="40">
        <v>70.7</v>
      </c>
      <c r="L247" s="40">
        <v>61.9</v>
      </c>
      <c r="M247" s="40">
        <v>48.7</v>
      </c>
      <c r="N247" s="40">
        <v>35.799999999999997</v>
      </c>
      <c r="O247" s="40">
        <v>26.1</v>
      </c>
      <c r="P247">
        <v>-6</v>
      </c>
      <c r="S247" s="36" t="str">
        <f>IFERROR(HLOOKUP(SANCO2!$D$8,'phius_monthly climate data'!$V$3:$CI$82,'phius_monthly climate data'!$CJ247,FALSE),"")</f>
        <v/>
      </c>
      <c r="CJ247">
        <v>245</v>
      </c>
    </row>
    <row r="248" spans="1:88" ht="15" thickBot="1" x14ac:dyDescent="0.35">
      <c r="A248" t="s">
        <v>5</v>
      </c>
      <c r="B248" t="s">
        <v>42</v>
      </c>
      <c r="C248" t="s">
        <v>348</v>
      </c>
      <c r="D248" s="39">
        <v>12.1</v>
      </c>
      <c r="E248" s="40">
        <v>16.399999999999999</v>
      </c>
      <c r="F248" s="40">
        <v>29.5</v>
      </c>
      <c r="G248" s="40">
        <v>39.299999999999997</v>
      </c>
      <c r="H248" s="40">
        <v>48.6</v>
      </c>
      <c r="I248" s="40">
        <v>57</v>
      </c>
      <c r="J248" s="40">
        <v>63.1</v>
      </c>
      <c r="K248" s="40">
        <v>60.8</v>
      </c>
      <c r="L248" s="40">
        <v>52.9</v>
      </c>
      <c r="M248" s="40">
        <v>41.8</v>
      </c>
      <c r="N248" s="40">
        <v>28.1</v>
      </c>
      <c r="O248" s="40">
        <v>14.3</v>
      </c>
      <c r="P248">
        <v>1</v>
      </c>
      <c r="S248" s="36" t="str">
        <f>IFERROR(HLOOKUP(SANCO2!$D$8,'phius_monthly climate data'!$V$3:$CI$82,'phius_monthly climate data'!$CJ248,FALSE),"")</f>
        <v/>
      </c>
      <c r="CJ248">
        <v>246</v>
      </c>
    </row>
    <row r="249" spans="1:88" ht="15" thickBot="1" x14ac:dyDescent="0.35">
      <c r="A249" t="s">
        <v>5</v>
      </c>
      <c r="B249" t="s">
        <v>42</v>
      </c>
      <c r="C249" t="s">
        <v>349</v>
      </c>
      <c r="D249" s="39">
        <v>19.5</v>
      </c>
      <c r="E249" s="40">
        <v>22.8</v>
      </c>
      <c r="F249" s="40">
        <v>32.4</v>
      </c>
      <c r="G249" s="40">
        <v>41.5</v>
      </c>
      <c r="H249" s="40">
        <v>51.1</v>
      </c>
      <c r="I249" s="40">
        <v>60.2</v>
      </c>
      <c r="J249" s="40">
        <v>67.8</v>
      </c>
      <c r="K249" s="40">
        <v>65.7</v>
      </c>
      <c r="L249" s="40">
        <v>57.3</v>
      </c>
      <c r="M249" s="40">
        <v>45.1</v>
      </c>
      <c r="N249" s="40">
        <v>31.9</v>
      </c>
      <c r="O249" s="40">
        <v>20.6</v>
      </c>
      <c r="P249">
        <v>5</v>
      </c>
      <c r="S249" s="36" t="str">
        <f>IFERROR(HLOOKUP(SANCO2!$D$8,'phius_monthly climate data'!$V$3:$CI$82,'phius_monthly climate data'!$CJ249,FALSE),"")</f>
        <v/>
      </c>
      <c r="CJ249">
        <v>247</v>
      </c>
    </row>
    <row r="250" spans="1:88" ht="15" thickBot="1" x14ac:dyDescent="0.35">
      <c r="A250" t="s">
        <v>5</v>
      </c>
      <c r="B250" t="s">
        <v>42</v>
      </c>
      <c r="C250" t="s">
        <v>350</v>
      </c>
      <c r="D250" s="39">
        <v>31.9</v>
      </c>
      <c r="E250" s="40">
        <v>35.5</v>
      </c>
      <c r="F250" s="40">
        <v>45</v>
      </c>
      <c r="G250" s="40">
        <v>53</v>
      </c>
      <c r="H250" s="40">
        <v>63.3</v>
      </c>
      <c r="I250" s="40">
        <v>73.7</v>
      </c>
      <c r="J250" s="40">
        <v>78.5</v>
      </c>
      <c r="K250" s="40">
        <v>76.5</v>
      </c>
      <c r="L250" s="40">
        <v>67.900000000000006</v>
      </c>
      <c r="M250" s="40">
        <v>54.6</v>
      </c>
      <c r="N250" s="40">
        <v>41.5</v>
      </c>
      <c r="O250" s="40">
        <v>31.7</v>
      </c>
      <c r="P250">
        <v>20</v>
      </c>
      <c r="S250" s="36" t="str">
        <f>IFERROR(HLOOKUP(SANCO2!$D$8,'phius_monthly climate data'!$V$3:$CI$82,'phius_monthly climate data'!$CJ250,FALSE),"")</f>
        <v/>
      </c>
      <c r="CJ250">
        <v>248</v>
      </c>
    </row>
    <row r="251" spans="1:88" ht="15" thickBot="1" x14ac:dyDescent="0.35">
      <c r="A251" t="s">
        <v>5</v>
      </c>
      <c r="B251" t="s">
        <v>42</v>
      </c>
      <c r="C251" t="s">
        <v>351</v>
      </c>
      <c r="D251" s="39">
        <v>30.1</v>
      </c>
      <c r="E251" s="40">
        <v>33.700000000000003</v>
      </c>
      <c r="F251" s="40">
        <v>43.4</v>
      </c>
      <c r="G251" s="40">
        <v>52.4</v>
      </c>
      <c r="H251" s="40">
        <v>62.9</v>
      </c>
      <c r="I251" s="40">
        <v>73.400000000000006</v>
      </c>
      <c r="J251" s="40">
        <v>79</v>
      </c>
      <c r="K251" s="40">
        <v>76.3</v>
      </c>
      <c r="L251" s="40">
        <v>67.599999999999994</v>
      </c>
      <c r="M251" s="40">
        <v>53.7</v>
      </c>
      <c r="N251" s="40">
        <v>41</v>
      </c>
      <c r="O251" s="40">
        <v>30.5</v>
      </c>
      <c r="P251">
        <v>17</v>
      </c>
      <c r="S251" s="36" t="str">
        <f>IFERROR(HLOOKUP(SANCO2!$D$8,'phius_monthly climate data'!$V$3:$CI$82,'phius_monthly climate data'!$CJ251,FALSE),"")</f>
        <v/>
      </c>
      <c r="CJ251">
        <v>249</v>
      </c>
    </row>
    <row r="252" spans="1:88" ht="15" thickBot="1" x14ac:dyDescent="0.35">
      <c r="A252" t="s">
        <v>5</v>
      </c>
      <c r="B252" t="s">
        <v>42</v>
      </c>
      <c r="C252" t="s">
        <v>352</v>
      </c>
      <c r="D252" s="39">
        <v>17.399999999999999</v>
      </c>
      <c r="E252" s="40">
        <v>17.399999999999999</v>
      </c>
      <c r="F252" s="40">
        <v>24.4</v>
      </c>
      <c r="G252" s="40">
        <v>31.6</v>
      </c>
      <c r="H252" s="40">
        <v>41.3</v>
      </c>
      <c r="I252" s="40">
        <v>50.8</v>
      </c>
      <c r="J252" s="40">
        <v>56.3</v>
      </c>
      <c r="K252" s="40">
        <v>53.6</v>
      </c>
      <c r="L252" s="40">
        <v>47.2</v>
      </c>
      <c r="M252" s="40">
        <v>37</v>
      </c>
      <c r="N252" s="40">
        <v>25.8</v>
      </c>
      <c r="O252" s="40">
        <v>17.399999999999999</v>
      </c>
      <c r="P252">
        <v>3</v>
      </c>
      <c r="S252" s="36" t="str">
        <f>IFERROR(HLOOKUP(SANCO2!$D$8,'phius_monthly climate data'!$V$3:$CI$82,'phius_monthly climate data'!$CJ252,FALSE),"")</f>
        <v/>
      </c>
      <c r="CJ252">
        <v>250</v>
      </c>
    </row>
    <row r="253" spans="1:88" ht="15" thickBot="1" x14ac:dyDescent="0.35">
      <c r="A253" t="s">
        <v>5</v>
      </c>
      <c r="B253" t="s">
        <v>42</v>
      </c>
      <c r="C253" t="s">
        <v>353</v>
      </c>
      <c r="D253" s="39">
        <v>26.9</v>
      </c>
      <c r="E253" s="40">
        <v>28.7</v>
      </c>
      <c r="F253" s="40">
        <v>37.6</v>
      </c>
      <c r="G253" s="40">
        <v>44.9</v>
      </c>
      <c r="H253" s="40">
        <v>54.9</v>
      </c>
      <c r="I253" s="40">
        <v>64.900000000000006</v>
      </c>
      <c r="J253" s="40">
        <v>70.900000000000006</v>
      </c>
      <c r="K253" s="40">
        <v>68.7</v>
      </c>
      <c r="L253" s="40">
        <v>60.2</v>
      </c>
      <c r="M253" s="40">
        <v>47.7</v>
      </c>
      <c r="N253" s="40">
        <v>35.4</v>
      </c>
      <c r="O253" s="40">
        <v>26.4</v>
      </c>
      <c r="P253">
        <v>8</v>
      </c>
      <c r="S253" s="36" t="str">
        <f>IFERROR(HLOOKUP(SANCO2!$D$8,'phius_monthly climate data'!$V$3:$CI$82,'phius_monthly climate data'!$CJ253,FALSE),"")</f>
        <v/>
      </c>
      <c r="CJ253">
        <v>251</v>
      </c>
    </row>
    <row r="254" spans="1:88" ht="15" thickBot="1" x14ac:dyDescent="0.35">
      <c r="A254" t="s">
        <v>5</v>
      </c>
      <c r="B254" t="s">
        <v>42</v>
      </c>
      <c r="C254" t="s">
        <v>354</v>
      </c>
      <c r="D254" s="39">
        <v>27.7</v>
      </c>
      <c r="E254" s="40">
        <v>33.299999999999997</v>
      </c>
      <c r="F254" s="40">
        <v>42.1</v>
      </c>
      <c r="G254" s="40">
        <v>49</v>
      </c>
      <c r="H254" s="40">
        <v>58.7</v>
      </c>
      <c r="I254" s="40">
        <v>68.599999999999994</v>
      </c>
      <c r="J254" s="40">
        <v>74.3</v>
      </c>
      <c r="K254" s="40">
        <v>71.3</v>
      </c>
      <c r="L254" s="40">
        <v>62.8</v>
      </c>
      <c r="M254" s="40">
        <v>50.6</v>
      </c>
      <c r="N254" s="40">
        <v>38.299999999999997</v>
      </c>
      <c r="O254" s="40">
        <v>27.5</v>
      </c>
      <c r="P254">
        <v>15</v>
      </c>
      <c r="S254" s="36" t="str">
        <f>IFERROR(HLOOKUP(SANCO2!$D$8,'phius_monthly climate data'!$V$3:$CI$82,'phius_monthly climate data'!$CJ254,FALSE),"")</f>
        <v/>
      </c>
      <c r="CJ254">
        <v>252</v>
      </c>
    </row>
    <row r="255" spans="1:88" ht="15" thickBot="1" x14ac:dyDescent="0.35">
      <c r="A255" t="s">
        <v>5</v>
      </c>
      <c r="B255" t="s">
        <v>42</v>
      </c>
      <c r="C255" t="s">
        <v>355</v>
      </c>
      <c r="D255" s="39">
        <v>31.4</v>
      </c>
      <c r="E255" s="40">
        <v>34.299999999999997</v>
      </c>
      <c r="F255" s="40">
        <v>43.1</v>
      </c>
      <c r="G255" s="40">
        <v>50.7</v>
      </c>
      <c r="H255" s="40">
        <v>60.8</v>
      </c>
      <c r="I255" s="40">
        <v>70.900000000000006</v>
      </c>
      <c r="J255" s="40">
        <v>76.099999999999994</v>
      </c>
      <c r="K255" s="40">
        <v>73.8</v>
      </c>
      <c r="L255" s="40">
        <v>65.5</v>
      </c>
      <c r="M255" s="40">
        <v>52.3</v>
      </c>
      <c r="N255" s="40">
        <v>39.799999999999997</v>
      </c>
      <c r="O255" s="40">
        <v>30.9</v>
      </c>
      <c r="P255">
        <v>13</v>
      </c>
      <c r="S255" s="36" t="str">
        <f>IFERROR(HLOOKUP(SANCO2!$D$8,'phius_monthly climate data'!$V$3:$CI$82,'phius_monthly climate data'!$CJ255,FALSE),"")</f>
        <v/>
      </c>
      <c r="CJ255">
        <v>253</v>
      </c>
    </row>
    <row r="256" spans="1:88" ht="15" thickBot="1" x14ac:dyDescent="0.35">
      <c r="A256" t="s">
        <v>5</v>
      </c>
      <c r="B256" t="s">
        <v>42</v>
      </c>
      <c r="C256" t="s">
        <v>356</v>
      </c>
      <c r="D256" s="39">
        <v>25.1</v>
      </c>
      <c r="E256" s="40">
        <v>31</v>
      </c>
      <c r="F256" s="40">
        <v>40.4</v>
      </c>
      <c r="G256" s="40">
        <v>47.2</v>
      </c>
      <c r="H256" s="40">
        <v>57</v>
      </c>
      <c r="I256" s="40">
        <v>66.7</v>
      </c>
      <c r="J256" s="40">
        <v>73.900000000000006</v>
      </c>
      <c r="K256" s="40">
        <v>70.7</v>
      </c>
      <c r="L256" s="40">
        <v>62.3</v>
      </c>
      <c r="M256" s="40">
        <v>49.4</v>
      </c>
      <c r="N256" s="40">
        <v>36.5</v>
      </c>
      <c r="O256" s="40">
        <v>24.8</v>
      </c>
      <c r="P256">
        <v>6</v>
      </c>
      <c r="S256" s="36" t="str">
        <f>IFERROR(HLOOKUP(SANCO2!$D$8,'phius_monthly climate data'!$V$3:$CI$82,'phius_monthly climate data'!$CJ256,FALSE),"")</f>
        <v/>
      </c>
      <c r="CJ256">
        <v>254</v>
      </c>
    </row>
    <row r="257" spans="1:88" ht="15" thickBot="1" x14ac:dyDescent="0.35">
      <c r="A257" t="s">
        <v>5</v>
      </c>
      <c r="B257" t="s">
        <v>42</v>
      </c>
      <c r="C257" t="s">
        <v>357</v>
      </c>
      <c r="D257" s="39">
        <v>33.200000000000003</v>
      </c>
      <c r="E257" s="40">
        <v>35.6</v>
      </c>
      <c r="F257" s="40">
        <v>43.1</v>
      </c>
      <c r="G257" s="40">
        <v>50</v>
      </c>
      <c r="H257" s="40">
        <v>59.7</v>
      </c>
      <c r="I257" s="40">
        <v>69.599999999999994</v>
      </c>
      <c r="J257" s="40">
        <v>73.900000000000006</v>
      </c>
      <c r="K257" s="40">
        <v>71.900000000000006</v>
      </c>
      <c r="L257" s="40">
        <v>64.900000000000006</v>
      </c>
      <c r="M257" s="40">
        <v>53.1</v>
      </c>
      <c r="N257" s="40">
        <v>41</v>
      </c>
      <c r="O257" s="40">
        <v>32.299999999999997</v>
      </c>
      <c r="P257">
        <v>6</v>
      </c>
      <c r="S257" s="36" t="str">
        <f>IFERROR(HLOOKUP(SANCO2!$D$8,'phius_monthly climate data'!$V$3:$CI$82,'phius_monthly climate data'!$CJ257,FALSE),"")</f>
        <v/>
      </c>
      <c r="CJ257">
        <v>255</v>
      </c>
    </row>
    <row r="258" spans="1:88" ht="15" thickBot="1" x14ac:dyDescent="0.35">
      <c r="A258" t="s">
        <v>5</v>
      </c>
      <c r="B258" t="s">
        <v>43</v>
      </c>
      <c r="C258" t="s">
        <v>358</v>
      </c>
      <c r="D258" s="39">
        <v>30.8</v>
      </c>
      <c r="E258" s="40">
        <v>33.200000000000003</v>
      </c>
      <c r="F258" s="40">
        <v>39.799999999999997</v>
      </c>
      <c r="G258" s="40">
        <v>49.7</v>
      </c>
      <c r="H258" s="40">
        <v>59.3</v>
      </c>
      <c r="I258" s="40">
        <v>68.900000000000006</v>
      </c>
      <c r="J258" s="40">
        <v>74.599999999999994</v>
      </c>
      <c r="K258" s="40">
        <v>73.7</v>
      </c>
      <c r="L258" s="40">
        <v>67</v>
      </c>
      <c r="M258" s="40">
        <v>55.7</v>
      </c>
      <c r="N258" s="40">
        <v>45.7</v>
      </c>
      <c r="O258" s="40">
        <v>36.6</v>
      </c>
      <c r="P258">
        <v>17</v>
      </c>
      <c r="S258" s="36" t="str">
        <f>IFERROR(HLOOKUP(SANCO2!$D$8,'phius_monthly climate data'!$V$3:$CI$82,'phius_monthly climate data'!$CJ258,FALSE),"")</f>
        <v/>
      </c>
      <c r="CJ258">
        <v>256</v>
      </c>
    </row>
    <row r="259" spans="1:88" ht="15" thickBot="1" x14ac:dyDescent="0.35">
      <c r="A259" t="s">
        <v>5</v>
      </c>
      <c r="B259" t="s">
        <v>43</v>
      </c>
      <c r="C259" t="s">
        <v>359</v>
      </c>
      <c r="D259" s="39">
        <v>26.8</v>
      </c>
      <c r="E259" s="40">
        <v>29.4</v>
      </c>
      <c r="F259" s="40">
        <v>37.6</v>
      </c>
      <c r="G259" s="40">
        <v>48.9</v>
      </c>
      <c r="H259" s="40">
        <v>58.1</v>
      </c>
      <c r="I259" s="40">
        <v>67</v>
      </c>
      <c r="J259" s="40">
        <v>71.7</v>
      </c>
      <c r="K259" s="40">
        <v>70.2</v>
      </c>
      <c r="L259" s="40">
        <v>63.4</v>
      </c>
      <c r="M259" s="40">
        <v>51.9</v>
      </c>
      <c r="N259" s="40">
        <v>42.2</v>
      </c>
      <c r="O259" s="40">
        <v>32.6</v>
      </c>
      <c r="P259">
        <v>10</v>
      </c>
      <c r="S259" s="36" t="str">
        <f>IFERROR(HLOOKUP(SANCO2!$D$8,'phius_monthly climate data'!$V$3:$CI$82,'phius_monthly climate data'!$CJ259,FALSE),"")</f>
        <v/>
      </c>
      <c r="CJ259">
        <v>257</v>
      </c>
    </row>
    <row r="260" spans="1:88" ht="15" thickBot="1" x14ac:dyDescent="0.35">
      <c r="A260" t="s">
        <v>5</v>
      </c>
      <c r="B260" t="s">
        <v>43</v>
      </c>
      <c r="C260" t="s">
        <v>360</v>
      </c>
      <c r="D260" s="39">
        <v>30.1</v>
      </c>
      <c r="E260" s="40">
        <v>31.9</v>
      </c>
      <c r="F260" s="40">
        <v>38.5</v>
      </c>
      <c r="G260" s="40">
        <v>47.7</v>
      </c>
      <c r="H260" s="40">
        <v>56.4</v>
      </c>
      <c r="I260" s="40">
        <v>65.5</v>
      </c>
      <c r="J260" s="40">
        <v>71.400000000000006</v>
      </c>
      <c r="K260" s="40">
        <v>70.900000000000006</v>
      </c>
      <c r="L260" s="40">
        <v>64.599999999999994</v>
      </c>
      <c r="M260" s="40">
        <v>54.1</v>
      </c>
      <c r="N260" s="40">
        <v>45.1</v>
      </c>
      <c r="O260" s="40">
        <v>35.6</v>
      </c>
      <c r="P260">
        <v>14</v>
      </c>
      <c r="S260" s="36" t="str">
        <f>IFERROR(HLOOKUP(SANCO2!$D$8,'phius_monthly climate data'!$V$3:$CI$82,'phius_monthly climate data'!$CJ260,FALSE),"")</f>
        <v/>
      </c>
      <c r="CJ260">
        <v>258</v>
      </c>
    </row>
    <row r="261" spans="1:88" ht="15" thickBot="1" x14ac:dyDescent="0.35">
      <c r="A261" t="s">
        <v>5</v>
      </c>
      <c r="B261" t="s">
        <v>43</v>
      </c>
      <c r="C261" t="s">
        <v>361</v>
      </c>
      <c r="D261" s="39">
        <v>27.4</v>
      </c>
      <c r="E261" s="40">
        <v>29.7</v>
      </c>
      <c r="F261" s="40">
        <v>38</v>
      </c>
      <c r="G261" s="40">
        <v>49.8</v>
      </c>
      <c r="H261" s="40">
        <v>59.7</v>
      </c>
      <c r="I261" s="40">
        <v>68.900000000000006</v>
      </c>
      <c r="J261" s="40">
        <v>74</v>
      </c>
      <c r="K261" s="40">
        <v>72.2</v>
      </c>
      <c r="L261" s="40">
        <v>64.400000000000006</v>
      </c>
      <c r="M261" s="40">
        <v>53</v>
      </c>
      <c r="N261" s="40">
        <v>42.6</v>
      </c>
      <c r="O261" s="40">
        <v>32.799999999999997</v>
      </c>
      <c r="P261">
        <v>18</v>
      </c>
      <c r="S261" s="36" t="str">
        <f>IFERROR(HLOOKUP(SANCO2!$D$8,'phius_monthly climate data'!$V$3:$CI$82,'phius_monthly climate data'!$CJ261,FALSE),"")</f>
        <v/>
      </c>
      <c r="CJ261">
        <v>259</v>
      </c>
    </row>
    <row r="262" spans="1:88" ht="15" thickBot="1" x14ac:dyDescent="0.35">
      <c r="A262" t="s">
        <v>5</v>
      </c>
      <c r="B262" t="s">
        <v>43</v>
      </c>
      <c r="C262" t="s">
        <v>362</v>
      </c>
      <c r="D262" s="39">
        <v>29.2</v>
      </c>
      <c r="E262" s="40">
        <v>31.5</v>
      </c>
      <c r="F262" s="40">
        <v>39.200000000000003</v>
      </c>
      <c r="G262" s="40">
        <v>50.4</v>
      </c>
      <c r="H262" s="40">
        <v>60.2</v>
      </c>
      <c r="I262" s="40">
        <v>69.400000000000006</v>
      </c>
      <c r="J262" s="40">
        <v>74.8</v>
      </c>
      <c r="K262" s="40">
        <v>73.2</v>
      </c>
      <c r="L262" s="40">
        <v>65.7</v>
      </c>
      <c r="M262" s="40">
        <v>54.2</v>
      </c>
      <c r="N262" s="40">
        <v>44.1</v>
      </c>
      <c r="O262" s="40">
        <v>34.200000000000003</v>
      </c>
      <c r="P262">
        <v>11</v>
      </c>
      <c r="S262" s="36" t="str">
        <f>IFERROR(HLOOKUP(SANCO2!$D$8,'phius_monthly climate data'!$V$3:$CI$82,'phius_monthly climate data'!$CJ262,FALSE),"")</f>
        <v/>
      </c>
      <c r="CJ262">
        <v>260</v>
      </c>
    </row>
    <row r="263" spans="1:88" ht="15" thickBot="1" x14ac:dyDescent="0.35">
      <c r="A263" t="s">
        <v>5</v>
      </c>
      <c r="B263" t="s">
        <v>43</v>
      </c>
      <c r="C263" t="s">
        <v>363</v>
      </c>
      <c r="D263" s="39">
        <v>30.5</v>
      </c>
      <c r="E263" s="40">
        <v>32</v>
      </c>
      <c r="F263" s="40">
        <v>39</v>
      </c>
      <c r="G263" s="40">
        <v>49.4</v>
      </c>
      <c r="H263" s="40">
        <v>58.6</v>
      </c>
      <c r="I263" s="40">
        <v>68.2</v>
      </c>
      <c r="J263" s="40">
        <v>74.400000000000006</v>
      </c>
      <c r="K263" s="40">
        <v>72.8</v>
      </c>
      <c r="L263" s="40">
        <v>66.400000000000006</v>
      </c>
      <c r="M263" s="40">
        <v>55.1</v>
      </c>
      <c r="N263" s="40">
        <v>45.2</v>
      </c>
      <c r="O263" s="40">
        <v>36.299999999999997</v>
      </c>
      <c r="P263">
        <v>13</v>
      </c>
      <c r="S263" s="36" t="str">
        <f>IFERROR(HLOOKUP(SANCO2!$D$8,'phius_monthly climate data'!$V$3:$CI$82,'phius_monthly climate data'!$CJ263,FALSE),"")</f>
        <v/>
      </c>
      <c r="CJ263">
        <v>261</v>
      </c>
    </row>
    <row r="264" spans="1:88" ht="15" thickBot="1" x14ac:dyDescent="0.35">
      <c r="A264" t="s">
        <v>5</v>
      </c>
      <c r="B264" t="s">
        <v>43</v>
      </c>
      <c r="C264" t="s">
        <v>364</v>
      </c>
      <c r="D264" s="39">
        <v>26.3</v>
      </c>
      <c r="E264" s="40">
        <v>28.5</v>
      </c>
      <c r="F264" s="40">
        <v>35.9</v>
      </c>
      <c r="G264" s="40">
        <v>46.9</v>
      </c>
      <c r="H264" s="40">
        <v>55.9</v>
      </c>
      <c r="I264" s="40">
        <v>65.900000000000006</v>
      </c>
      <c r="J264" s="40">
        <v>70.2</v>
      </c>
      <c r="K264" s="40">
        <v>68.8</v>
      </c>
      <c r="L264" s="40">
        <v>61.6</v>
      </c>
      <c r="M264" s="40">
        <v>50.3</v>
      </c>
      <c r="N264" s="40">
        <v>41.3</v>
      </c>
      <c r="O264" s="40">
        <v>31.4</v>
      </c>
      <c r="P264">
        <v>9</v>
      </c>
      <c r="S264" s="36" t="str">
        <f>IFERROR(HLOOKUP(SANCO2!$D$8,'phius_monthly climate data'!$V$3:$CI$82,'phius_monthly climate data'!$CJ264,FALSE),"")</f>
        <v/>
      </c>
      <c r="CJ264">
        <v>262</v>
      </c>
    </row>
    <row r="265" spans="1:88" ht="15" thickBot="1" x14ac:dyDescent="0.35">
      <c r="A265" t="s">
        <v>5</v>
      </c>
      <c r="B265" t="s">
        <v>44</v>
      </c>
      <c r="C265" t="s">
        <v>365</v>
      </c>
      <c r="D265" s="39">
        <v>34.9</v>
      </c>
      <c r="E265" s="40">
        <v>37</v>
      </c>
      <c r="F265" s="40">
        <v>44.2</v>
      </c>
      <c r="G265" s="40">
        <v>53.9</v>
      </c>
      <c r="H265" s="40">
        <v>63.2</v>
      </c>
      <c r="I265" s="40">
        <v>72.400000000000006</v>
      </c>
      <c r="J265" s="40">
        <v>77.2</v>
      </c>
      <c r="K265" s="40">
        <v>75.3</v>
      </c>
      <c r="L265" s="40">
        <v>68.599999999999994</v>
      </c>
      <c r="M265" s="40">
        <v>57.8</v>
      </c>
      <c r="N265" s="40">
        <v>47.5</v>
      </c>
      <c r="O265" s="40">
        <v>39.4</v>
      </c>
      <c r="P265">
        <v>15</v>
      </c>
      <c r="S265" s="36" t="str">
        <f>IFERROR(HLOOKUP(SANCO2!$D$8,'phius_monthly climate data'!$V$3:$CI$82,'phius_monthly climate data'!$CJ265,FALSE),"")</f>
        <v/>
      </c>
      <c r="CJ265">
        <v>263</v>
      </c>
    </row>
    <row r="266" spans="1:88" ht="15" thickBot="1" x14ac:dyDescent="0.35">
      <c r="A266" t="s">
        <v>5</v>
      </c>
      <c r="B266" t="s">
        <v>44</v>
      </c>
      <c r="C266" t="s">
        <v>366</v>
      </c>
      <c r="D266" s="39">
        <v>33.6</v>
      </c>
      <c r="E266" s="40">
        <v>35.4</v>
      </c>
      <c r="F266" s="40">
        <v>43.2</v>
      </c>
      <c r="G266" s="40">
        <v>53.7</v>
      </c>
      <c r="H266" s="40">
        <v>63</v>
      </c>
      <c r="I266" s="40">
        <v>72.3</v>
      </c>
      <c r="J266" s="40">
        <v>77</v>
      </c>
      <c r="K266" s="40">
        <v>75.2</v>
      </c>
      <c r="L266" s="40">
        <v>68.099999999999994</v>
      </c>
      <c r="M266" s="40">
        <v>56.7</v>
      </c>
      <c r="N266" s="40">
        <v>46.6</v>
      </c>
      <c r="O266" s="40">
        <v>37.9</v>
      </c>
      <c r="P266">
        <v>14</v>
      </c>
      <c r="S266" s="36" t="str">
        <f>IFERROR(HLOOKUP(SANCO2!$D$8,'phius_monthly climate data'!$V$3:$CI$82,'phius_monthly climate data'!$CJ266,FALSE),"")</f>
        <v/>
      </c>
      <c r="CJ266">
        <v>264</v>
      </c>
    </row>
    <row r="267" spans="1:88" ht="15" thickBot="1" x14ac:dyDescent="0.35">
      <c r="A267" t="s">
        <v>5</v>
      </c>
      <c r="B267" t="s">
        <v>45</v>
      </c>
      <c r="C267" t="s">
        <v>367</v>
      </c>
      <c r="D267" s="39">
        <v>50.1</v>
      </c>
      <c r="E267" s="40">
        <v>52.6</v>
      </c>
      <c r="F267" s="40">
        <v>58.7</v>
      </c>
      <c r="G267" s="40">
        <v>65.7</v>
      </c>
      <c r="H267" s="40">
        <v>73.099999999999994</v>
      </c>
      <c r="I267" s="40">
        <v>79.900000000000006</v>
      </c>
      <c r="J267" s="40">
        <v>80.900000000000006</v>
      </c>
      <c r="K267" s="40">
        <v>80.900000000000006</v>
      </c>
      <c r="L267" s="40">
        <v>76.8</v>
      </c>
      <c r="M267" s="40">
        <v>67.3</v>
      </c>
      <c r="N267" s="40">
        <v>57.3</v>
      </c>
      <c r="O267" s="40">
        <v>51.6</v>
      </c>
      <c r="P267">
        <v>32</v>
      </c>
      <c r="S267" s="36" t="str">
        <f>IFERROR(HLOOKUP(SANCO2!$D$8,'phius_monthly climate data'!$V$3:$CI$82,'phius_monthly climate data'!$CJ267,FALSE),"")</f>
        <v/>
      </c>
      <c r="CJ267">
        <v>265</v>
      </c>
    </row>
    <row r="268" spans="1:88" ht="15" thickBot="1" x14ac:dyDescent="0.35">
      <c r="A268" t="s">
        <v>5</v>
      </c>
      <c r="B268" t="s">
        <v>45</v>
      </c>
      <c r="C268" t="s">
        <v>368</v>
      </c>
      <c r="D268" s="39">
        <v>59</v>
      </c>
      <c r="E268" s="40">
        <v>61.1</v>
      </c>
      <c r="F268" s="40">
        <v>64.7</v>
      </c>
      <c r="G268" s="40">
        <v>69.7</v>
      </c>
      <c r="H268" s="40">
        <v>75.5</v>
      </c>
      <c r="I268" s="40">
        <v>79.900000000000006</v>
      </c>
      <c r="J268" s="40">
        <v>81.5</v>
      </c>
      <c r="K268" s="40">
        <v>81.599999999999994</v>
      </c>
      <c r="L268" s="40">
        <v>79.8</v>
      </c>
      <c r="M268" s="40">
        <v>74.099999999999994</v>
      </c>
      <c r="N268" s="40">
        <v>66.5</v>
      </c>
      <c r="O268" s="40">
        <v>61.4</v>
      </c>
      <c r="P268">
        <v>44</v>
      </c>
      <c r="S268" s="36" t="str">
        <f>IFERROR(HLOOKUP(SANCO2!$D$8,'phius_monthly climate data'!$V$3:$CI$82,'phius_monthly climate data'!$CJ268,FALSE),"")</f>
        <v/>
      </c>
      <c r="CJ268">
        <v>266</v>
      </c>
    </row>
    <row r="269" spans="1:88" ht="15" thickBot="1" x14ac:dyDescent="0.35">
      <c r="A269" t="s">
        <v>5</v>
      </c>
      <c r="B269" t="s">
        <v>45</v>
      </c>
      <c r="C269" t="s">
        <v>369</v>
      </c>
      <c r="D269" s="39">
        <v>67</v>
      </c>
      <c r="E269" s="40">
        <v>69.5</v>
      </c>
      <c r="F269" s="40">
        <v>71.7</v>
      </c>
      <c r="G269" s="40">
        <v>75.400000000000006</v>
      </c>
      <c r="H269" s="40">
        <v>79.099999999999994</v>
      </c>
      <c r="I269" s="40">
        <v>82.1</v>
      </c>
      <c r="J269" s="40">
        <v>83.4</v>
      </c>
      <c r="K269" s="40">
        <v>83.9</v>
      </c>
      <c r="L269" s="40">
        <v>82.4</v>
      </c>
      <c r="M269" s="40">
        <v>79.099999999999994</v>
      </c>
      <c r="N269" s="40">
        <v>73.099999999999994</v>
      </c>
      <c r="O269" s="40">
        <v>69.8</v>
      </c>
      <c r="P269">
        <v>51</v>
      </c>
      <c r="S269" s="36" t="str">
        <f>IFERROR(HLOOKUP(SANCO2!$D$8,'phius_monthly climate data'!$V$3:$CI$82,'phius_monthly climate data'!$CJ269,FALSE),"")</f>
        <v/>
      </c>
      <c r="CJ269">
        <v>267</v>
      </c>
    </row>
    <row r="270" spans="1:88" ht="15" thickBot="1" x14ac:dyDescent="0.35">
      <c r="A270" t="s">
        <v>5</v>
      </c>
      <c r="B270" t="s">
        <v>45</v>
      </c>
      <c r="C270" t="s">
        <v>370</v>
      </c>
      <c r="D270" s="39">
        <v>68.8</v>
      </c>
      <c r="E270" s="40">
        <v>70.400000000000006</v>
      </c>
      <c r="F270" s="40">
        <v>72.7</v>
      </c>
      <c r="G270" s="40">
        <v>76.2</v>
      </c>
      <c r="H270" s="40">
        <v>80</v>
      </c>
      <c r="I270" s="40">
        <v>82.7</v>
      </c>
      <c r="J270" s="40">
        <v>83.9</v>
      </c>
      <c r="K270" s="40">
        <v>84.2</v>
      </c>
      <c r="L270" s="40">
        <v>82.8</v>
      </c>
      <c r="M270" s="40">
        <v>79.900000000000006</v>
      </c>
      <c r="N270" s="40">
        <v>74.400000000000006</v>
      </c>
      <c r="O270" s="40">
        <v>71</v>
      </c>
      <c r="P270">
        <v>58</v>
      </c>
      <c r="S270" s="36" t="str">
        <f>IFERROR(HLOOKUP(SANCO2!$D$8,'phius_monthly climate data'!$V$3:$CI$82,'phius_monthly climate data'!$CJ270,FALSE),"")</f>
        <v/>
      </c>
      <c r="CJ270">
        <v>268</v>
      </c>
    </row>
    <row r="271" spans="1:88" ht="15" thickBot="1" x14ac:dyDescent="0.35">
      <c r="A271" t="s">
        <v>5</v>
      </c>
      <c r="B271" t="s">
        <v>45</v>
      </c>
      <c r="C271" t="s">
        <v>371</v>
      </c>
      <c r="D271" s="39">
        <v>64.900000000000006</v>
      </c>
      <c r="E271" s="40">
        <v>66.900000000000006</v>
      </c>
      <c r="F271" s="40">
        <v>69.8</v>
      </c>
      <c r="G271" s="40">
        <v>74.099999999999994</v>
      </c>
      <c r="H271" s="40">
        <v>79</v>
      </c>
      <c r="I271" s="40">
        <v>82.1</v>
      </c>
      <c r="J271" s="40">
        <v>82.9</v>
      </c>
      <c r="K271" s="40">
        <v>83.2</v>
      </c>
      <c r="L271" s="40">
        <v>82</v>
      </c>
      <c r="M271" s="40">
        <v>77.599999999999994</v>
      </c>
      <c r="N271" s="40">
        <v>71</v>
      </c>
      <c r="O271" s="40">
        <v>66.8</v>
      </c>
      <c r="P271">
        <v>51</v>
      </c>
      <c r="S271" s="36" t="str">
        <f>IFERROR(HLOOKUP(SANCO2!$D$8,'phius_monthly climate data'!$V$3:$CI$82,'phius_monthly climate data'!$CJ271,FALSE),"")</f>
        <v/>
      </c>
      <c r="CJ271">
        <v>269</v>
      </c>
    </row>
    <row r="272" spans="1:88" ht="15" thickBot="1" x14ac:dyDescent="0.35">
      <c r="A272" t="s">
        <v>5</v>
      </c>
      <c r="B272" t="s">
        <v>45</v>
      </c>
      <c r="C272" t="s">
        <v>372</v>
      </c>
      <c r="D272" s="39">
        <v>55.3</v>
      </c>
      <c r="E272" s="40">
        <v>58.2</v>
      </c>
      <c r="F272" s="40">
        <v>62.6</v>
      </c>
      <c r="G272" s="40">
        <v>68.2</v>
      </c>
      <c r="H272" s="40">
        <v>74.900000000000006</v>
      </c>
      <c r="I272" s="40">
        <v>79.5</v>
      </c>
      <c r="J272" s="40">
        <v>81.099999999999994</v>
      </c>
      <c r="K272" s="40">
        <v>81</v>
      </c>
      <c r="L272" s="40">
        <v>78.3</v>
      </c>
      <c r="M272" s="40">
        <v>71</v>
      </c>
      <c r="N272" s="40">
        <v>62.3</v>
      </c>
      <c r="O272" s="40">
        <v>56.9</v>
      </c>
      <c r="P272">
        <v>42</v>
      </c>
      <c r="S272" s="36" t="str">
        <f>IFERROR(HLOOKUP(SANCO2!$D$8,'phius_monthly climate data'!$V$3:$CI$82,'phius_monthly climate data'!$CJ272,FALSE),"")</f>
        <v/>
      </c>
      <c r="CJ272">
        <v>270</v>
      </c>
    </row>
    <row r="273" spans="1:88" ht="15" thickBot="1" x14ac:dyDescent="0.35">
      <c r="A273" t="s">
        <v>5</v>
      </c>
      <c r="B273" t="s">
        <v>45</v>
      </c>
      <c r="C273" t="s">
        <v>373</v>
      </c>
      <c r="D273" s="39">
        <v>67.400000000000006</v>
      </c>
      <c r="E273" s="40">
        <v>69.5</v>
      </c>
      <c r="F273" s="40">
        <v>71.900000000000006</v>
      </c>
      <c r="G273" s="40">
        <v>75.099999999999994</v>
      </c>
      <c r="H273" s="40">
        <v>78.599999999999994</v>
      </c>
      <c r="I273" s="40">
        <v>81.599999999999994</v>
      </c>
      <c r="J273" s="40">
        <v>82.8</v>
      </c>
      <c r="K273" s="40">
        <v>83.1</v>
      </c>
      <c r="L273" s="40">
        <v>81.900000000000006</v>
      </c>
      <c r="M273" s="40">
        <v>78.8</v>
      </c>
      <c r="N273" s="40">
        <v>73.099999999999994</v>
      </c>
      <c r="O273" s="40">
        <v>70</v>
      </c>
      <c r="P273">
        <v>55</v>
      </c>
      <c r="S273" s="36" t="str">
        <f>IFERROR(HLOOKUP(SANCO2!$D$8,'phius_monthly climate data'!$V$3:$CI$82,'phius_monthly climate data'!$CJ273,FALSE),"")</f>
        <v/>
      </c>
      <c r="CJ273">
        <v>271</v>
      </c>
    </row>
    <row r="274" spans="1:88" ht="15" thickBot="1" x14ac:dyDescent="0.35">
      <c r="A274" t="s">
        <v>5</v>
      </c>
      <c r="B274" t="s">
        <v>45</v>
      </c>
      <c r="C274" t="s">
        <v>374</v>
      </c>
      <c r="D274" s="39">
        <v>54</v>
      </c>
      <c r="E274" s="40">
        <v>56.9</v>
      </c>
      <c r="F274" s="40">
        <v>61.7</v>
      </c>
      <c r="G274" s="40">
        <v>67.3</v>
      </c>
      <c r="H274" s="40">
        <v>74.2</v>
      </c>
      <c r="I274" s="40">
        <v>79.7</v>
      </c>
      <c r="J274" s="40">
        <v>82</v>
      </c>
      <c r="K274" s="40">
        <v>81.5</v>
      </c>
      <c r="L274" s="40">
        <v>78</v>
      </c>
      <c r="M274" s="40">
        <v>70.3</v>
      </c>
      <c r="N274" s="40">
        <v>61.4</v>
      </c>
      <c r="O274" s="40">
        <v>55.9</v>
      </c>
      <c r="P274">
        <v>42</v>
      </c>
      <c r="S274" s="36" t="str">
        <f>IFERROR(HLOOKUP(SANCO2!$D$8,'phius_monthly climate data'!$V$3:$CI$82,'phius_monthly climate data'!$CJ274,FALSE),"")</f>
        <v/>
      </c>
      <c r="CJ274">
        <v>272</v>
      </c>
    </row>
    <row r="275" spans="1:88" ht="15" thickBot="1" x14ac:dyDescent="0.35">
      <c r="A275" t="s">
        <v>5</v>
      </c>
      <c r="B275" t="s">
        <v>45</v>
      </c>
      <c r="C275" t="s">
        <v>375</v>
      </c>
      <c r="D275" s="39">
        <v>56.5</v>
      </c>
      <c r="E275" s="40">
        <v>59.5</v>
      </c>
      <c r="F275" s="40">
        <v>64.400000000000006</v>
      </c>
      <c r="G275" s="40">
        <v>70.5</v>
      </c>
      <c r="H275" s="40">
        <v>77.3</v>
      </c>
      <c r="I275" s="40">
        <v>81.900000000000006</v>
      </c>
      <c r="J275" s="40">
        <v>83.9</v>
      </c>
      <c r="K275" s="40">
        <v>83.6</v>
      </c>
      <c r="L275" s="40">
        <v>80.8</v>
      </c>
      <c r="M275" s="40">
        <v>73.400000000000006</v>
      </c>
      <c r="N275" s="40">
        <v>64.599999999999994</v>
      </c>
      <c r="O275" s="40">
        <v>58.8</v>
      </c>
      <c r="P275">
        <v>43</v>
      </c>
      <c r="S275" s="36" t="str">
        <f>IFERROR(HLOOKUP(SANCO2!$D$8,'phius_monthly climate data'!$V$3:$CI$82,'phius_monthly climate data'!$CJ275,FALSE),"")</f>
        <v/>
      </c>
      <c r="CJ275">
        <v>273</v>
      </c>
    </row>
    <row r="276" spans="1:88" ht="15" thickBot="1" x14ac:dyDescent="0.35">
      <c r="A276" t="s">
        <v>5</v>
      </c>
      <c r="B276" t="s">
        <v>45</v>
      </c>
      <c r="C276" t="s">
        <v>376</v>
      </c>
      <c r="D276" s="39">
        <v>55</v>
      </c>
      <c r="E276" s="40">
        <v>57.5</v>
      </c>
      <c r="F276" s="40">
        <v>62</v>
      </c>
      <c r="G276" s="40">
        <v>68</v>
      </c>
      <c r="H276" s="40">
        <v>74.599999999999994</v>
      </c>
      <c r="I276" s="40">
        <v>80</v>
      </c>
      <c r="J276" s="40">
        <v>82.2</v>
      </c>
      <c r="K276" s="40">
        <v>81.8</v>
      </c>
      <c r="L276" s="40">
        <v>78.599999999999994</v>
      </c>
      <c r="M276" s="40">
        <v>71.599999999999994</v>
      </c>
      <c r="N276" s="40">
        <v>62.9</v>
      </c>
      <c r="O276" s="40">
        <v>57.2</v>
      </c>
      <c r="P276">
        <v>44</v>
      </c>
      <c r="S276" s="36" t="str">
        <f>IFERROR(HLOOKUP(SANCO2!$D$8,'phius_monthly climate data'!$V$3:$CI$82,'phius_monthly climate data'!$CJ276,FALSE),"")</f>
        <v/>
      </c>
      <c r="CJ276">
        <v>274</v>
      </c>
    </row>
    <row r="277" spans="1:88" ht="15" thickBot="1" x14ac:dyDescent="0.35">
      <c r="A277" t="s">
        <v>5</v>
      </c>
      <c r="B277" t="s">
        <v>45</v>
      </c>
      <c r="C277" t="s">
        <v>377</v>
      </c>
      <c r="D277" s="39">
        <v>69.900000000000006</v>
      </c>
      <c r="E277" s="40">
        <v>71.5</v>
      </c>
      <c r="F277" s="40">
        <v>73.5</v>
      </c>
      <c r="G277" s="40">
        <v>76.900000000000006</v>
      </c>
      <c r="H277" s="40">
        <v>80.5</v>
      </c>
      <c r="I277" s="40">
        <v>83.5</v>
      </c>
      <c r="J277" s="40">
        <v>84.8</v>
      </c>
      <c r="K277" s="40">
        <v>84.9</v>
      </c>
      <c r="L277" s="40">
        <v>83.5</v>
      </c>
      <c r="M277" s="40">
        <v>80.5</v>
      </c>
      <c r="N277" s="40">
        <v>75.599999999999994</v>
      </c>
      <c r="O277" s="40">
        <v>72</v>
      </c>
      <c r="P277">
        <v>62</v>
      </c>
      <c r="S277" s="36" t="str">
        <f>IFERROR(HLOOKUP(SANCO2!$D$8,'phius_monthly climate data'!$V$3:$CI$82,'phius_monthly climate data'!$CJ277,FALSE),"")</f>
        <v/>
      </c>
      <c r="CJ277">
        <v>275</v>
      </c>
    </row>
    <row r="278" spans="1:88" ht="15" thickBot="1" x14ac:dyDescent="0.35">
      <c r="A278" t="s">
        <v>5</v>
      </c>
      <c r="B278" t="s">
        <v>45</v>
      </c>
      <c r="C278" t="s">
        <v>378</v>
      </c>
      <c r="D278" s="39">
        <v>70.099999999999994</v>
      </c>
      <c r="E278" s="40">
        <v>72</v>
      </c>
      <c r="F278" s="40">
        <v>73.8</v>
      </c>
      <c r="G278" s="40">
        <v>77.3</v>
      </c>
      <c r="H278" s="40">
        <v>80.7</v>
      </c>
      <c r="I278" s="40">
        <v>83.6</v>
      </c>
      <c r="J278" s="40">
        <v>84.7</v>
      </c>
      <c r="K278" s="40">
        <v>84.9</v>
      </c>
      <c r="L278" s="40">
        <v>83.6</v>
      </c>
      <c r="M278" s="40">
        <v>80.599999999999994</v>
      </c>
      <c r="N278" s="40">
        <v>75.400000000000006</v>
      </c>
      <c r="O278" s="40">
        <v>72.400000000000006</v>
      </c>
      <c r="P278">
        <v>64</v>
      </c>
      <c r="S278" s="36" t="str">
        <f>IFERROR(HLOOKUP(SANCO2!$D$8,'phius_monthly climate data'!$V$3:$CI$82,'phius_monthly climate data'!$CJ278,FALSE),"")</f>
        <v/>
      </c>
      <c r="CJ278">
        <v>276</v>
      </c>
    </row>
    <row r="279" spans="1:88" ht="15" thickBot="1" x14ac:dyDescent="0.35">
      <c r="A279" t="s">
        <v>5</v>
      </c>
      <c r="B279" t="s">
        <v>45</v>
      </c>
      <c r="C279" t="s">
        <v>379</v>
      </c>
      <c r="D279" s="39">
        <v>61.2</v>
      </c>
      <c r="E279" s="40">
        <v>64</v>
      </c>
      <c r="F279" s="40">
        <v>67.900000000000006</v>
      </c>
      <c r="G279" s="40">
        <v>72.8</v>
      </c>
      <c r="H279" s="40">
        <v>78.5</v>
      </c>
      <c r="I279" s="40">
        <v>82.2</v>
      </c>
      <c r="J279" s="40">
        <v>82.9</v>
      </c>
      <c r="K279" s="40">
        <v>83.2</v>
      </c>
      <c r="L279" s="40">
        <v>81.900000000000006</v>
      </c>
      <c r="M279" s="40">
        <v>76.3</v>
      </c>
      <c r="N279" s="40">
        <v>68.400000000000006</v>
      </c>
      <c r="O279" s="40">
        <v>64</v>
      </c>
      <c r="P279">
        <v>48</v>
      </c>
      <c r="S279" s="36" t="str">
        <f>IFERROR(HLOOKUP(SANCO2!$D$8,'phius_monthly climate data'!$V$3:$CI$82,'phius_monthly climate data'!$CJ279,FALSE),"")</f>
        <v/>
      </c>
      <c r="CJ279">
        <v>277</v>
      </c>
    </row>
    <row r="280" spans="1:88" ht="15" thickBot="1" x14ac:dyDescent="0.35">
      <c r="A280" t="s">
        <v>5</v>
      </c>
      <c r="B280" t="s">
        <v>45</v>
      </c>
      <c r="C280" t="s">
        <v>380</v>
      </c>
      <c r="D280" s="39">
        <v>69.7</v>
      </c>
      <c r="E280" s="40">
        <v>72.099999999999994</v>
      </c>
      <c r="F280" s="40">
        <v>74.599999999999994</v>
      </c>
      <c r="G280" s="40">
        <v>78</v>
      </c>
      <c r="H280" s="40">
        <v>81.5</v>
      </c>
      <c r="I280" s="40">
        <v>84.4</v>
      </c>
      <c r="J280" s="40">
        <v>85.2</v>
      </c>
      <c r="K280" s="40">
        <v>85.6</v>
      </c>
      <c r="L280" s="40">
        <v>84.2</v>
      </c>
      <c r="M280" s="40">
        <v>81</v>
      </c>
      <c r="N280" s="40">
        <v>75.099999999999994</v>
      </c>
      <c r="O280" s="40">
        <v>72.099999999999994</v>
      </c>
      <c r="P280">
        <v>59</v>
      </c>
      <c r="S280" s="36" t="str">
        <f>IFERROR(HLOOKUP(SANCO2!$D$8,'phius_monthly climate data'!$V$3:$CI$82,'phius_monthly climate data'!$CJ280,FALSE),"")</f>
        <v/>
      </c>
      <c r="CJ280">
        <v>278</v>
      </c>
    </row>
    <row r="281" spans="1:88" ht="15" thickBot="1" x14ac:dyDescent="0.35">
      <c r="A281" t="s">
        <v>5</v>
      </c>
      <c r="B281" t="s">
        <v>45</v>
      </c>
      <c r="C281" t="s">
        <v>381</v>
      </c>
      <c r="D281" s="39">
        <v>56</v>
      </c>
      <c r="E281" s="40">
        <v>58.4</v>
      </c>
      <c r="F281" s="40">
        <v>62.9</v>
      </c>
      <c r="G281" s="40">
        <v>68.900000000000006</v>
      </c>
      <c r="H281" s="40">
        <v>75.8</v>
      </c>
      <c r="I281" s="40">
        <v>80.8</v>
      </c>
      <c r="J281" s="40">
        <v>82.7</v>
      </c>
      <c r="K281" s="40">
        <v>82.5</v>
      </c>
      <c r="L281" s="40">
        <v>79.8</v>
      </c>
      <c r="M281" s="40">
        <v>73.3</v>
      </c>
      <c r="N281" s="40">
        <v>63.7</v>
      </c>
      <c r="O281" s="40">
        <v>58.4</v>
      </c>
      <c r="P281">
        <v>49</v>
      </c>
      <c r="S281" s="36" t="str">
        <f>IFERROR(HLOOKUP(SANCO2!$D$8,'phius_monthly climate data'!$V$3:$CI$82,'phius_monthly climate data'!$CJ281,FALSE),"")</f>
        <v/>
      </c>
      <c r="CJ281">
        <v>279</v>
      </c>
    </row>
    <row r="282" spans="1:88" ht="15" thickBot="1" x14ac:dyDescent="0.35">
      <c r="A282" t="s">
        <v>5</v>
      </c>
      <c r="B282" t="s">
        <v>45</v>
      </c>
      <c r="C282" t="s">
        <v>382</v>
      </c>
      <c r="D282" s="39">
        <v>62.3</v>
      </c>
      <c r="E282" s="40">
        <v>64.400000000000006</v>
      </c>
      <c r="F282" s="40">
        <v>67.599999999999994</v>
      </c>
      <c r="G282" s="40">
        <v>71.8</v>
      </c>
      <c r="H282" s="40">
        <v>77.099999999999994</v>
      </c>
      <c r="I282" s="40">
        <v>80.599999999999994</v>
      </c>
      <c r="J282" s="40">
        <v>81.900000000000006</v>
      </c>
      <c r="K282" s="40">
        <v>82</v>
      </c>
      <c r="L282" s="40">
        <v>80.900000000000006</v>
      </c>
      <c r="M282" s="40">
        <v>76.2</v>
      </c>
      <c r="N282" s="40">
        <v>69.2</v>
      </c>
      <c r="O282" s="40">
        <v>64.599999999999994</v>
      </c>
      <c r="P282">
        <v>51</v>
      </c>
      <c r="S282" s="36" t="str">
        <f>IFERROR(HLOOKUP(SANCO2!$D$8,'phius_monthly climate data'!$V$3:$CI$82,'phius_monthly climate data'!$CJ282,FALSE),"")</f>
        <v/>
      </c>
      <c r="CJ282">
        <v>280</v>
      </c>
    </row>
    <row r="283" spans="1:88" ht="15" thickBot="1" x14ac:dyDescent="0.35">
      <c r="A283" t="s">
        <v>5</v>
      </c>
      <c r="B283" t="s">
        <v>45</v>
      </c>
      <c r="C283" t="s">
        <v>383</v>
      </c>
      <c r="D283" s="39">
        <v>68.8</v>
      </c>
      <c r="E283" s="40">
        <v>70.5</v>
      </c>
      <c r="F283" s="40">
        <v>72.7</v>
      </c>
      <c r="G283" s="40">
        <v>76.2</v>
      </c>
      <c r="H283" s="40">
        <v>80.099999999999994</v>
      </c>
      <c r="I283" s="40">
        <v>82.5</v>
      </c>
      <c r="J283" s="40">
        <v>83.9</v>
      </c>
      <c r="K283" s="40">
        <v>84.1</v>
      </c>
      <c r="L283" s="40">
        <v>82.8</v>
      </c>
      <c r="M283" s="40">
        <v>79.7</v>
      </c>
      <c r="N283" s="40">
        <v>74.400000000000006</v>
      </c>
      <c r="O283" s="40">
        <v>70.8</v>
      </c>
      <c r="P283">
        <v>61</v>
      </c>
      <c r="S283" s="36" t="str">
        <f>IFERROR(HLOOKUP(SANCO2!$D$8,'phius_monthly climate data'!$V$3:$CI$82,'phius_monthly climate data'!$CJ283,FALSE),"")</f>
        <v/>
      </c>
      <c r="CJ283">
        <v>281</v>
      </c>
    </row>
    <row r="284" spans="1:88" ht="15" thickBot="1" x14ac:dyDescent="0.35">
      <c r="A284" t="s">
        <v>5</v>
      </c>
      <c r="B284" t="s">
        <v>45</v>
      </c>
      <c r="C284" t="s">
        <v>384</v>
      </c>
      <c r="D284" s="39">
        <v>67.099999999999994</v>
      </c>
      <c r="E284" s="40">
        <v>69</v>
      </c>
      <c r="F284" s="40">
        <v>71.099999999999994</v>
      </c>
      <c r="G284" s="40">
        <v>74.8</v>
      </c>
      <c r="H284" s="40">
        <v>78.7</v>
      </c>
      <c r="I284" s="40">
        <v>81.7</v>
      </c>
      <c r="J284" s="40">
        <v>82.8</v>
      </c>
      <c r="K284" s="40">
        <v>83.1</v>
      </c>
      <c r="L284" s="40">
        <v>81.8</v>
      </c>
      <c r="M284" s="40">
        <v>78.7</v>
      </c>
      <c r="N284" s="40">
        <v>72.8</v>
      </c>
      <c r="O284" s="40">
        <v>69.099999999999994</v>
      </c>
      <c r="P284">
        <v>57</v>
      </c>
      <c r="S284" s="36" t="str">
        <f>IFERROR(HLOOKUP(SANCO2!$D$8,'phius_monthly climate data'!$V$3:$CI$82,'phius_monthly climate data'!$CJ284,FALSE),"")</f>
        <v/>
      </c>
      <c r="CJ284">
        <v>282</v>
      </c>
    </row>
    <row r="285" spans="1:88" ht="15" thickBot="1" x14ac:dyDescent="0.35">
      <c r="A285" t="s">
        <v>5</v>
      </c>
      <c r="B285" t="s">
        <v>45</v>
      </c>
      <c r="C285" t="s">
        <v>385</v>
      </c>
      <c r="D285" s="39">
        <v>66.900000000000006</v>
      </c>
      <c r="E285" s="40">
        <v>69.7</v>
      </c>
      <c r="F285" s="40">
        <v>72</v>
      </c>
      <c r="G285" s="40">
        <v>75.5</v>
      </c>
      <c r="H285" s="40">
        <v>79.2</v>
      </c>
      <c r="I285" s="40">
        <v>82.2</v>
      </c>
      <c r="J285" s="40">
        <v>83.2</v>
      </c>
      <c r="K285" s="40">
        <v>83.9</v>
      </c>
      <c r="L285" s="40">
        <v>82.4</v>
      </c>
      <c r="M285" s="40">
        <v>79.400000000000006</v>
      </c>
      <c r="N285" s="40">
        <v>73.099999999999994</v>
      </c>
      <c r="O285" s="40">
        <v>70</v>
      </c>
      <c r="P285">
        <v>58</v>
      </c>
      <c r="S285" s="36" t="str">
        <f>IFERROR(HLOOKUP(SANCO2!$D$8,'phius_monthly climate data'!$V$3:$CI$82,'phius_monthly climate data'!$CJ285,FALSE),"")</f>
        <v/>
      </c>
      <c r="CJ285">
        <v>283</v>
      </c>
    </row>
    <row r="286" spans="1:88" ht="15" thickBot="1" x14ac:dyDescent="0.35">
      <c r="A286" t="s">
        <v>5</v>
      </c>
      <c r="B286" t="s">
        <v>45</v>
      </c>
      <c r="C286" t="s">
        <v>386</v>
      </c>
      <c r="D286" s="39">
        <v>64.5</v>
      </c>
      <c r="E286" s="40">
        <v>66.400000000000006</v>
      </c>
      <c r="F286" s="40">
        <v>69.599999999999994</v>
      </c>
      <c r="G286" s="40">
        <v>73.5</v>
      </c>
      <c r="H286" s="40">
        <v>78.099999999999994</v>
      </c>
      <c r="I286" s="40">
        <v>81.3</v>
      </c>
      <c r="J286" s="40">
        <v>82.2</v>
      </c>
      <c r="K286" s="40">
        <v>82.6</v>
      </c>
      <c r="L286" s="40">
        <v>81.7</v>
      </c>
      <c r="M286" s="40">
        <v>78</v>
      </c>
      <c r="N286" s="40">
        <v>71.099999999999994</v>
      </c>
      <c r="O286" s="40">
        <v>66.7</v>
      </c>
      <c r="P286">
        <v>55</v>
      </c>
      <c r="S286" s="36" t="str">
        <f>IFERROR(HLOOKUP(SANCO2!$D$8,'phius_monthly climate data'!$V$3:$CI$82,'phius_monthly climate data'!$CJ286,FALSE),"")</f>
        <v/>
      </c>
      <c r="CJ286">
        <v>284</v>
      </c>
    </row>
    <row r="287" spans="1:88" ht="15" thickBot="1" x14ac:dyDescent="0.35">
      <c r="A287" t="s">
        <v>5</v>
      </c>
      <c r="B287" t="s">
        <v>45</v>
      </c>
      <c r="C287" t="s">
        <v>387</v>
      </c>
      <c r="D287" s="39">
        <v>61.4</v>
      </c>
      <c r="E287" s="40">
        <v>63.5</v>
      </c>
      <c r="F287" s="40">
        <v>66.2</v>
      </c>
      <c r="G287" s="40">
        <v>70.3</v>
      </c>
      <c r="H287" s="40">
        <v>75.900000000000006</v>
      </c>
      <c r="I287" s="40">
        <v>79.7</v>
      </c>
      <c r="J287" s="40">
        <v>81.3</v>
      </c>
      <c r="K287" s="40">
        <v>81.2</v>
      </c>
      <c r="L287" s="40">
        <v>79.900000000000006</v>
      </c>
      <c r="M287" s="40">
        <v>75.099999999999994</v>
      </c>
      <c r="N287" s="40">
        <v>68.7</v>
      </c>
      <c r="O287" s="40">
        <v>63.3</v>
      </c>
      <c r="P287">
        <v>47</v>
      </c>
      <c r="S287" s="36" t="str">
        <f>IFERROR(HLOOKUP(SANCO2!$D$8,'phius_monthly climate data'!$V$3:$CI$82,'phius_monthly climate data'!$CJ287,FALSE),"")</f>
        <v/>
      </c>
      <c r="CJ287">
        <v>285</v>
      </c>
    </row>
    <row r="288" spans="1:88" ht="15" thickBot="1" x14ac:dyDescent="0.35">
      <c r="A288" t="s">
        <v>5</v>
      </c>
      <c r="B288" t="s">
        <v>45</v>
      </c>
      <c r="C288" t="s">
        <v>388</v>
      </c>
      <c r="D288" s="39">
        <v>56.7</v>
      </c>
      <c r="E288" s="40">
        <v>58.4</v>
      </c>
      <c r="F288" s="40">
        <v>63.1</v>
      </c>
      <c r="G288" s="40">
        <v>68.2</v>
      </c>
      <c r="H288" s="40">
        <v>75.2</v>
      </c>
      <c r="I288" s="40">
        <v>79.7</v>
      </c>
      <c r="J288" s="40">
        <v>81</v>
      </c>
      <c r="K288" s="40">
        <v>80.7</v>
      </c>
      <c r="L288" s="40">
        <v>79</v>
      </c>
      <c r="M288" s="40">
        <v>71.900000000000006</v>
      </c>
      <c r="N288" s="40">
        <v>63.7</v>
      </c>
      <c r="O288" s="40">
        <v>58.1</v>
      </c>
      <c r="P288">
        <v>37</v>
      </c>
      <c r="S288" s="36" t="str">
        <f>IFERROR(HLOOKUP(SANCO2!$D$8,'phius_monthly climate data'!$V$3:$CI$82,'phius_monthly climate data'!$CJ288,FALSE),"")</f>
        <v/>
      </c>
      <c r="CJ288">
        <v>286</v>
      </c>
    </row>
    <row r="289" spans="1:88" ht="15" thickBot="1" x14ac:dyDescent="0.35">
      <c r="A289" t="s">
        <v>5</v>
      </c>
      <c r="B289" t="s">
        <v>45</v>
      </c>
      <c r="C289" t="s">
        <v>389</v>
      </c>
      <c r="D289" s="39">
        <v>61.4</v>
      </c>
      <c r="E289" s="40">
        <v>63.9</v>
      </c>
      <c r="F289" s="40">
        <v>67.400000000000006</v>
      </c>
      <c r="G289" s="40">
        <v>72.2</v>
      </c>
      <c r="H289" s="40">
        <v>77.900000000000006</v>
      </c>
      <c r="I289" s="40">
        <v>81.5</v>
      </c>
      <c r="J289" s="40">
        <v>83.1</v>
      </c>
      <c r="K289" s="40">
        <v>83.1</v>
      </c>
      <c r="L289" s="40">
        <v>81.3</v>
      </c>
      <c r="M289" s="40">
        <v>75.900000000000006</v>
      </c>
      <c r="N289" s="40">
        <v>68.3</v>
      </c>
      <c r="O289" s="40">
        <v>63.4</v>
      </c>
      <c r="P289">
        <v>45</v>
      </c>
      <c r="S289" s="36" t="str">
        <f>IFERROR(HLOOKUP(SANCO2!$D$8,'phius_monthly climate data'!$V$3:$CI$82,'phius_monthly climate data'!$CJ289,FALSE),"")</f>
        <v/>
      </c>
      <c r="CJ289">
        <v>287</v>
      </c>
    </row>
    <row r="290" spans="1:88" ht="15" thickBot="1" x14ac:dyDescent="0.35">
      <c r="A290" t="s">
        <v>5</v>
      </c>
      <c r="B290" t="s">
        <v>45</v>
      </c>
      <c r="C290" t="s">
        <v>390</v>
      </c>
      <c r="D290" s="39">
        <v>61</v>
      </c>
      <c r="E290" s="40">
        <v>63.5</v>
      </c>
      <c r="F290" s="40">
        <v>67.099999999999994</v>
      </c>
      <c r="G290" s="40">
        <v>71.8</v>
      </c>
      <c r="H290" s="40">
        <v>77.400000000000006</v>
      </c>
      <c r="I290" s="40">
        <v>81</v>
      </c>
      <c r="J290" s="40">
        <v>82.5</v>
      </c>
      <c r="K290" s="40">
        <v>82.6</v>
      </c>
      <c r="L290" s="40">
        <v>80.8</v>
      </c>
      <c r="M290" s="40">
        <v>75.2</v>
      </c>
      <c r="N290" s="40">
        <v>67.900000000000006</v>
      </c>
      <c r="O290" s="40">
        <v>63.1</v>
      </c>
      <c r="P290">
        <v>50</v>
      </c>
      <c r="S290" s="36" t="str">
        <f>IFERROR(HLOOKUP(SANCO2!$D$8,'phius_monthly climate data'!$V$3:$CI$82,'phius_monthly climate data'!$CJ290,FALSE),"")</f>
        <v/>
      </c>
      <c r="CJ290">
        <v>288</v>
      </c>
    </row>
    <row r="291" spans="1:88" ht="15" thickBot="1" x14ac:dyDescent="0.35">
      <c r="A291" t="s">
        <v>5</v>
      </c>
      <c r="B291" t="s">
        <v>45</v>
      </c>
      <c r="C291" t="s">
        <v>391</v>
      </c>
      <c r="D291" s="39">
        <v>60</v>
      </c>
      <c r="E291" s="40">
        <v>62.4</v>
      </c>
      <c r="F291" s="40">
        <v>66.2</v>
      </c>
      <c r="G291" s="40">
        <v>71.5</v>
      </c>
      <c r="H291" s="40">
        <v>77.2</v>
      </c>
      <c r="I291" s="40">
        <v>81.2</v>
      </c>
      <c r="J291" s="40">
        <v>82.8</v>
      </c>
      <c r="K291" s="40">
        <v>82.8</v>
      </c>
      <c r="L291" s="40">
        <v>80.599999999999994</v>
      </c>
      <c r="M291" s="40">
        <v>74.8</v>
      </c>
      <c r="N291" s="40">
        <v>67.400000000000006</v>
      </c>
      <c r="O291" s="40">
        <v>62.2</v>
      </c>
      <c r="P291">
        <v>46</v>
      </c>
      <c r="S291" s="36" t="str">
        <f>IFERROR(HLOOKUP(SANCO2!$D$8,'phius_monthly climate data'!$V$3:$CI$82,'phius_monthly climate data'!$CJ291,FALSE),"")</f>
        <v/>
      </c>
      <c r="CJ291">
        <v>289</v>
      </c>
    </row>
    <row r="292" spans="1:88" ht="15" thickBot="1" x14ac:dyDescent="0.35">
      <c r="A292" t="s">
        <v>5</v>
      </c>
      <c r="B292" t="s">
        <v>45</v>
      </c>
      <c r="C292" t="s">
        <v>392</v>
      </c>
      <c r="D292" s="39">
        <v>54</v>
      </c>
      <c r="E292" s="40">
        <v>56</v>
      </c>
      <c r="F292" s="40">
        <v>62.1</v>
      </c>
      <c r="G292" s="40">
        <v>68.2</v>
      </c>
      <c r="H292" s="40">
        <v>75.7</v>
      </c>
      <c r="I292" s="40">
        <v>81.099999999999994</v>
      </c>
      <c r="J292" s="40">
        <v>82.8</v>
      </c>
      <c r="K292" s="40">
        <v>82.5</v>
      </c>
      <c r="L292" s="40">
        <v>79.5</v>
      </c>
      <c r="M292" s="40">
        <v>71.8</v>
      </c>
      <c r="N292" s="40">
        <v>62.6</v>
      </c>
      <c r="O292" s="40">
        <v>55.7</v>
      </c>
      <c r="P292">
        <v>37</v>
      </c>
      <c r="S292" s="36" t="str">
        <f>IFERROR(HLOOKUP(SANCO2!$D$8,'phius_monthly climate data'!$V$3:$CI$82,'phius_monthly climate data'!$CJ292,FALSE),"")</f>
        <v/>
      </c>
      <c r="CJ292">
        <v>290</v>
      </c>
    </row>
    <row r="293" spans="1:88" ht="15" thickBot="1" x14ac:dyDescent="0.35">
      <c r="A293" t="s">
        <v>5</v>
      </c>
      <c r="B293" t="s">
        <v>45</v>
      </c>
      <c r="C293" t="s">
        <v>393</v>
      </c>
      <c r="D293" s="39">
        <v>52.6</v>
      </c>
      <c r="E293" s="40">
        <v>55.6</v>
      </c>
      <c r="F293" s="40">
        <v>61.3</v>
      </c>
      <c r="G293" s="40">
        <v>67.400000000000006</v>
      </c>
      <c r="H293" s="40">
        <v>75.2</v>
      </c>
      <c r="I293" s="40">
        <v>81</v>
      </c>
      <c r="J293" s="40">
        <v>82.4</v>
      </c>
      <c r="K293" s="40">
        <v>82.2</v>
      </c>
      <c r="L293" s="40">
        <v>78.900000000000006</v>
      </c>
      <c r="M293" s="40">
        <v>70</v>
      </c>
      <c r="N293" s="40">
        <v>60.4</v>
      </c>
      <c r="O293" s="40">
        <v>54.4</v>
      </c>
      <c r="P293">
        <v>43</v>
      </c>
      <c r="S293" s="36" t="str">
        <f>IFERROR(HLOOKUP(SANCO2!$D$8,'phius_monthly climate data'!$V$3:$CI$82,'phius_monthly climate data'!$CJ293,FALSE),"")</f>
        <v/>
      </c>
      <c r="CJ293">
        <v>291</v>
      </c>
    </row>
    <row r="294" spans="1:88" ht="15" thickBot="1" x14ac:dyDescent="0.35">
      <c r="A294" t="s">
        <v>5</v>
      </c>
      <c r="B294" t="s">
        <v>45</v>
      </c>
      <c r="C294" t="s">
        <v>394</v>
      </c>
      <c r="D294" s="39">
        <v>52.4</v>
      </c>
      <c r="E294" s="40">
        <v>54.6</v>
      </c>
      <c r="F294" s="40">
        <v>62.5</v>
      </c>
      <c r="G294" s="40">
        <v>70.099999999999994</v>
      </c>
      <c r="H294" s="40">
        <v>76.5</v>
      </c>
      <c r="I294" s="40">
        <v>82.8</v>
      </c>
      <c r="J294" s="40">
        <v>83.8</v>
      </c>
      <c r="K294" s="40">
        <v>84.3</v>
      </c>
      <c r="L294" s="40">
        <v>80.5</v>
      </c>
      <c r="M294" s="40">
        <v>71.5</v>
      </c>
      <c r="N294" s="40">
        <v>61.3</v>
      </c>
      <c r="O294" s="40">
        <v>57.8</v>
      </c>
      <c r="P294">
        <v>39</v>
      </c>
      <c r="S294" s="36" t="str">
        <f>IFERROR(HLOOKUP(SANCO2!$D$8,'phius_monthly climate data'!$V$3:$CI$82,'phius_monthly climate data'!$CJ294,FALSE),"")</f>
        <v/>
      </c>
      <c r="CJ294">
        <v>292</v>
      </c>
    </row>
    <row r="295" spans="1:88" ht="15" thickBot="1" x14ac:dyDescent="0.35">
      <c r="A295" t="s">
        <v>5</v>
      </c>
      <c r="B295" t="s">
        <v>45</v>
      </c>
      <c r="C295" t="s">
        <v>395</v>
      </c>
      <c r="D295" s="39">
        <v>61.9</v>
      </c>
      <c r="E295" s="40">
        <v>63.9</v>
      </c>
      <c r="F295" s="40">
        <v>67.2</v>
      </c>
      <c r="G295" s="40">
        <v>71.599999999999994</v>
      </c>
      <c r="H295" s="40">
        <v>77.2</v>
      </c>
      <c r="I295" s="40">
        <v>81</v>
      </c>
      <c r="J295" s="40">
        <v>82.5</v>
      </c>
      <c r="K295" s="40">
        <v>82.7</v>
      </c>
      <c r="L295" s="40">
        <v>81.400000000000006</v>
      </c>
      <c r="M295" s="40">
        <v>76.3</v>
      </c>
      <c r="N295" s="40">
        <v>69</v>
      </c>
      <c r="O295" s="40">
        <v>64.2</v>
      </c>
      <c r="P295">
        <v>50</v>
      </c>
      <c r="S295" s="36" t="str">
        <f>IFERROR(HLOOKUP(SANCO2!$D$8,'phius_monthly climate data'!$V$3:$CI$82,'phius_monthly climate data'!$CJ295,FALSE),"")</f>
        <v/>
      </c>
      <c r="CJ295">
        <v>293</v>
      </c>
    </row>
    <row r="296" spans="1:88" ht="15" thickBot="1" x14ac:dyDescent="0.35">
      <c r="A296" t="s">
        <v>5</v>
      </c>
      <c r="B296" t="s">
        <v>45</v>
      </c>
      <c r="C296" t="s">
        <v>396</v>
      </c>
      <c r="D296" s="39">
        <v>64.099999999999994</v>
      </c>
      <c r="E296" s="40">
        <v>66.2</v>
      </c>
      <c r="F296" s="40">
        <v>68.8</v>
      </c>
      <c r="G296" s="40">
        <v>73.099999999999994</v>
      </c>
      <c r="H296" s="40">
        <v>77.8</v>
      </c>
      <c r="I296" s="40">
        <v>81.3</v>
      </c>
      <c r="J296" s="40">
        <v>82.5</v>
      </c>
      <c r="K296" s="40">
        <v>82.9</v>
      </c>
      <c r="L296" s="40">
        <v>81.7</v>
      </c>
      <c r="M296" s="40">
        <v>77.3</v>
      </c>
      <c r="N296" s="40">
        <v>70.5</v>
      </c>
      <c r="O296" s="40">
        <v>66.3</v>
      </c>
      <c r="P296">
        <v>56</v>
      </c>
      <c r="S296" s="36" t="str">
        <f>IFERROR(HLOOKUP(SANCO2!$D$8,'phius_monthly climate data'!$V$3:$CI$82,'phius_monthly climate data'!$CJ296,FALSE),"")</f>
        <v/>
      </c>
      <c r="CJ296">
        <v>294</v>
      </c>
    </row>
    <row r="297" spans="1:88" ht="15" thickBot="1" x14ac:dyDescent="0.35">
      <c r="A297" t="s">
        <v>5</v>
      </c>
      <c r="B297" t="s">
        <v>45</v>
      </c>
      <c r="C297" t="s">
        <v>397</v>
      </c>
      <c r="D297" s="39">
        <v>61.5</v>
      </c>
      <c r="E297" s="40">
        <v>64.599999999999994</v>
      </c>
      <c r="F297" s="40">
        <v>67.5</v>
      </c>
      <c r="G297" s="40">
        <v>71.400000000000006</v>
      </c>
      <c r="H297" s="40">
        <v>76.3</v>
      </c>
      <c r="I297" s="40">
        <v>79.900000000000006</v>
      </c>
      <c r="J297" s="40">
        <v>81.099999999999994</v>
      </c>
      <c r="K297" s="40">
        <v>81.599999999999994</v>
      </c>
      <c r="L297" s="40">
        <v>80.099999999999994</v>
      </c>
      <c r="M297" s="40">
        <v>75.8</v>
      </c>
      <c r="N297" s="40">
        <v>69.2</v>
      </c>
      <c r="O297" s="40">
        <v>65.3</v>
      </c>
      <c r="P297">
        <v>48</v>
      </c>
      <c r="S297" s="36" t="str">
        <f>IFERROR(HLOOKUP(SANCO2!$D$8,'phius_monthly climate data'!$V$3:$CI$82,'phius_monthly climate data'!$CJ297,FALSE),"")</f>
        <v/>
      </c>
      <c r="CJ297">
        <v>295</v>
      </c>
    </row>
    <row r="298" spans="1:88" ht="15" thickBot="1" x14ac:dyDescent="0.35">
      <c r="A298" t="s">
        <v>5</v>
      </c>
      <c r="B298" t="s">
        <v>45</v>
      </c>
      <c r="C298" t="s">
        <v>398</v>
      </c>
      <c r="D298" s="39">
        <v>61.9</v>
      </c>
      <c r="E298" s="40">
        <v>64.3</v>
      </c>
      <c r="F298" s="40">
        <v>67.900000000000006</v>
      </c>
      <c r="G298" s="40">
        <v>72.7</v>
      </c>
      <c r="H298" s="40">
        <v>78.400000000000006</v>
      </c>
      <c r="I298" s="40">
        <v>82</v>
      </c>
      <c r="J298" s="40">
        <v>83</v>
      </c>
      <c r="K298" s="40">
        <v>83.4</v>
      </c>
      <c r="L298" s="40">
        <v>82</v>
      </c>
      <c r="M298" s="40">
        <v>76.599999999999994</v>
      </c>
      <c r="N298" s="40">
        <v>69.099999999999994</v>
      </c>
      <c r="O298" s="40">
        <v>64.2</v>
      </c>
      <c r="P298">
        <v>50</v>
      </c>
      <c r="S298" s="36" t="str">
        <f>IFERROR(HLOOKUP(SANCO2!$D$8,'phius_monthly climate data'!$V$3:$CI$82,'phius_monthly climate data'!$CJ298,FALSE),"")</f>
        <v/>
      </c>
      <c r="CJ298">
        <v>296</v>
      </c>
    </row>
    <row r="299" spans="1:88" ht="15" thickBot="1" x14ac:dyDescent="0.35">
      <c r="A299" t="s">
        <v>5</v>
      </c>
      <c r="B299" t="s">
        <v>45</v>
      </c>
      <c r="C299" t="s">
        <v>399</v>
      </c>
      <c r="D299" s="39">
        <v>62.2</v>
      </c>
      <c r="E299" s="40">
        <v>63.8</v>
      </c>
      <c r="F299" s="40">
        <v>68.400000000000006</v>
      </c>
      <c r="G299" s="40">
        <v>73.3</v>
      </c>
      <c r="H299" s="40">
        <v>78.099999999999994</v>
      </c>
      <c r="I299" s="40">
        <v>81.7</v>
      </c>
      <c r="J299" s="40">
        <v>82.9</v>
      </c>
      <c r="K299" s="40">
        <v>83.8</v>
      </c>
      <c r="L299" s="40">
        <v>81.900000000000006</v>
      </c>
      <c r="M299" s="40">
        <v>76.900000000000006</v>
      </c>
      <c r="N299" s="40">
        <v>68.7</v>
      </c>
      <c r="O299" s="40">
        <v>65.599999999999994</v>
      </c>
      <c r="P299">
        <v>48</v>
      </c>
      <c r="S299" s="36" t="str">
        <f>IFERROR(HLOOKUP(SANCO2!$D$8,'phius_monthly climate data'!$V$3:$CI$82,'phius_monthly climate data'!$CJ299,FALSE),"")</f>
        <v/>
      </c>
      <c r="CJ299">
        <v>297</v>
      </c>
    </row>
    <row r="300" spans="1:88" ht="15" thickBot="1" x14ac:dyDescent="0.35">
      <c r="A300" t="s">
        <v>5</v>
      </c>
      <c r="B300" t="s">
        <v>45</v>
      </c>
      <c r="C300" t="s">
        <v>400</v>
      </c>
      <c r="D300" s="39">
        <v>52.4</v>
      </c>
      <c r="E300" s="40">
        <v>55.3</v>
      </c>
      <c r="F300" s="40">
        <v>61</v>
      </c>
      <c r="G300" s="40">
        <v>67</v>
      </c>
      <c r="H300" s="40">
        <v>74.900000000000006</v>
      </c>
      <c r="I300" s="40">
        <v>80.5</v>
      </c>
      <c r="J300" s="40">
        <v>82.2</v>
      </c>
      <c r="K300" s="40">
        <v>82.1</v>
      </c>
      <c r="L300" s="40">
        <v>78.7</v>
      </c>
      <c r="M300" s="40">
        <v>69.599999999999994</v>
      </c>
      <c r="N300" s="40">
        <v>59.9</v>
      </c>
      <c r="O300" s="40">
        <v>54.1</v>
      </c>
      <c r="P300">
        <v>41</v>
      </c>
      <c r="S300" s="36" t="str">
        <f>IFERROR(HLOOKUP(SANCO2!$D$8,'phius_monthly climate data'!$V$3:$CI$82,'phius_monthly climate data'!$CJ300,FALSE),"")</f>
        <v/>
      </c>
      <c r="CJ300">
        <v>298</v>
      </c>
    </row>
    <row r="301" spans="1:88" ht="15" thickBot="1" x14ac:dyDescent="0.35">
      <c r="A301" t="s">
        <v>5</v>
      </c>
      <c r="B301" t="s">
        <v>45</v>
      </c>
      <c r="C301" t="s">
        <v>401</v>
      </c>
      <c r="D301" s="39">
        <v>61.4</v>
      </c>
      <c r="E301" s="40">
        <v>63.6</v>
      </c>
      <c r="F301" s="40">
        <v>67.400000000000006</v>
      </c>
      <c r="G301" s="40">
        <v>72.599999999999994</v>
      </c>
      <c r="H301" s="40">
        <v>78.599999999999994</v>
      </c>
      <c r="I301" s="40">
        <v>82</v>
      </c>
      <c r="J301" s="40">
        <v>82.9</v>
      </c>
      <c r="K301" s="40">
        <v>83.1</v>
      </c>
      <c r="L301" s="40">
        <v>81.599999999999994</v>
      </c>
      <c r="M301" s="40">
        <v>76.099999999999994</v>
      </c>
      <c r="N301" s="40">
        <v>68.5</v>
      </c>
      <c r="O301" s="40">
        <v>63.7</v>
      </c>
      <c r="P301">
        <v>48</v>
      </c>
      <c r="S301" s="36" t="str">
        <f>IFERROR(HLOOKUP(SANCO2!$D$8,'phius_monthly climate data'!$V$3:$CI$82,'phius_monthly climate data'!$CJ301,FALSE),"")</f>
        <v/>
      </c>
      <c r="CJ301">
        <v>299</v>
      </c>
    </row>
    <row r="302" spans="1:88" ht="15" thickBot="1" x14ac:dyDescent="0.35">
      <c r="A302" t="s">
        <v>5</v>
      </c>
      <c r="B302" t="s">
        <v>45</v>
      </c>
      <c r="C302" t="s">
        <v>402</v>
      </c>
      <c r="D302" s="39">
        <v>53.1</v>
      </c>
      <c r="E302" s="40">
        <v>56.2</v>
      </c>
      <c r="F302" s="40">
        <v>61</v>
      </c>
      <c r="G302" s="40">
        <v>67.2</v>
      </c>
      <c r="H302" s="40">
        <v>74.5</v>
      </c>
      <c r="I302" s="40">
        <v>79.900000000000006</v>
      </c>
      <c r="J302" s="40">
        <v>81.900000000000006</v>
      </c>
      <c r="K302" s="40">
        <v>81.8</v>
      </c>
      <c r="L302" s="40">
        <v>79</v>
      </c>
      <c r="M302" s="40">
        <v>70.900000000000006</v>
      </c>
      <c r="N302" s="40">
        <v>61.4</v>
      </c>
      <c r="O302" s="40">
        <v>55.6</v>
      </c>
      <c r="P302">
        <v>32</v>
      </c>
      <c r="S302" s="36" t="str">
        <f>IFERROR(HLOOKUP(SANCO2!$D$8,'phius_monthly climate data'!$V$3:$CI$82,'phius_monthly climate data'!$CJ302,FALSE),"")</f>
        <v/>
      </c>
      <c r="CJ302">
        <v>300</v>
      </c>
    </row>
    <row r="303" spans="1:88" ht="15" thickBot="1" x14ac:dyDescent="0.35">
      <c r="A303" t="s">
        <v>5</v>
      </c>
      <c r="B303" t="s">
        <v>45</v>
      </c>
      <c r="C303" t="s">
        <v>403</v>
      </c>
      <c r="D303" s="39">
        <v>51.5</v>
      </c>
      <c r="E303" s="40">
        <v>55.1</v>
      </c>
      <c r="F303" s="40">
        <v>60.1</v>
      </c>
      <c r="G303" s="40">
        <v>66.5</v>
      </c>
      <c r="H303" s="40">
        <v>74.400000000000006</v>
      </c>
      <c r="I303" s="40">
        <v>80.099999999999994</v>
      </c>
      <c r="J303" s="40">
        <v>81.8</v>
      </c>
      <c r="K303" s="40">
        <v>81.599999999999994</v>
      </c>
      <c r="L303" s="40">
        <v>78.5</v>
      </c>
      <c r="M303" s="40">
        <v>69.599999999999994</v>
      </c>
      <c r="N303" s="40">
        <v>59.8</v>
      </c>
      <c r="O303" s="40">
        <v>53.8</v>
      </c>
      <c r="P303">
        <v>31</v>
      </c>
      <c r="S303" s="36" t="str">
        <f>IFERROR(HLOOKUP(SANCO2!$D$8,'phius_monthly climate data'!$V$3:$CI$82,'phius_monthly climate data'!$CJ303,FALSE),"")</f>
        <v/>
      </c>
      <c r="CJ303">
        <v>301</v>
      </c>
    </row>
    <row r="304" spans="1:88" ht="15" thickBot="1" x14ac:dyDescent="0.35">
      <c r="A304" t="s">
        <v>5</v>
      </c>
      <c r="B304" t="s">
        <v>45</v>
      </c>
      <c r="C304" t="s">
        <v>404</v>
      </c>
      <c r="D304" s="39">
        <v>52.2</v>
      </c>
      <c r="E304" s="40">
        <v>54.8</v>
      </c>
      <c r="F304" s="40">
        <v>59.7</v>
      </c>
      <c r="G304" s="40">
        <v>66</v>
      </c>
      <c r="H304" s="40">
        <v>73.599999999999994</v>
      </c>
      <c r="I304" s="40">
        <v>79.8</v>
      </c>
      <c r="J304" s="40">
        <v>81.7</v>
      </c>
      <c r="K304" s="40">
        <v>81.400000000000006</v>
      </c>
      <c r="L304" s="40">
        <v>78</v>
      </c>
      <c r="M304" s="40">
        <v>69.3</v>
      </c>
      <c r="N304" s="40">
        <v>59.4</v>
      </c>
      <c r="O304" s="40">
        <v>54.9</v>
      </c>
      <c r="P304">
        <v>32</v>
      </c>
      <c r="S304" s="36" t="str">
        <f>IFERROR(HLOOKUP(SANCO2!$D$8,'phius_monthly climate data'!$V$3:$CI$82,'phius_monthly climate data'!$CJ304,FALSE),"")</f>
        <v/>
      </c>
      <c r="CJ304">
        <v>302</v>
      </c>
    </row>
    <row r="305" spans="1:88" ht="15" thickBot="1" x14ac:dyDescent="0.35">
      <c r="A305" t="s">
        <v>5</v>
      </c>
      <c r="B305" t="s">
        <v>45</v>
      </c>
      <c r="C305" t="s">
        <v>405</v>
      </c>
      <c r="D305" s="39">
        <v>62.8</v>
      </c>
      <c r="E305" s="40">
        <v>64.8</v>
      </c>
      <c r="F305" s="40">
        <v>67.8</v>
      </c>
      <c r="G305" s="40">
        <v>71.7</v>
      </c>
      <c r="H305" s="40">
        <v>76.599999999999994</v>
      </c>
      <c r="I305" s="40">
        <v>80.3</v>
      </c>
      <c r="J305" s="40">
        <v>81.5</v>
      </c>
      <c r="K305" s="40">
        <v>81.8</v>
      </c>
      <c r="L305" s="40">
        <v>80.599999999999994</v>
      </c>
      <c r="M305" s="40">
        <v>76.400000000000006</v>
      </c>
      <c r="N305" s="40">
        <v>69.900000000000006</v>
      </c>
      <c r="O305" s="40">
        <v>65.3</v>
      </c>
      <c r="P305">
        <v>56</v>
      </c>
      <c r="S305" s="36" t="str">
        <f>IFERROR(HLOOKUP(SANCO2!$D$8,'phius_monthly climate data'!$V$3:$CI$82,'phius_monthly climate data'!$CJ305,FALSE),"")</f>
        <v/>
      </c>
      <c r="CJ305">
        <v>303</v>
      </c>
    </row>
    <row r="306" spans="1:88" ht="15" thickBot="1" x14ac:dyDescent="0.35">
      <c r="A306" t="s">
        <v>5</v>
      </c>
      <c r="B306" t="s">
        <v>45</v>
      </c>
      <c r="C306" t="s">
        <v>406</v>
      </c>
      <c r="D306" s="39">
        <v>51.6</v>
      </c>
      <c r="E306" s="40">
        <v>55.2</v>
      </c>
      <c r="F306" s="40">
        <v>60.7</v>
      </c>
      <c r="G306" s="40">
        <v>66.5</v>
      </c>
      <c r="H306" s="40">
        <v>74.400000000000006</v>
      </c>
      <c r="I306" s="40">
        <v>80.599999999999994</v>
      </c>
      <c r="J306" s="40">
        <v>81.900000000000006</v>
      </c>
      <c r="K306" s="40">
        <v>81.8</v>
      </c>
      <c r="L306" s="40">
        <v>78.2</v>
      </c>
      <c r="M306" s="40">
        <v>68.5</v>
      </c>
      <c r="N306" s="40">
        <v>58.3</v>
      </c>
      <c r="O306" s="40">
        <v>54.2</v>
      </c>
      <c r="P306">
        <v>33</v>
      </c>
      <c r="S306" s="36" t="str">
        <f>IFERROR(HLOOKUP(SANCO2!$D$8,'phius_monthly climate data'!$V$3:$CI$82,'phius_monthly climate data'!$CJ306,FALSE),"")</f>
        <v/>
      </c>
      <c r="CJ306">
        <v>304</v>
      </c>
    </row>
    <row r="307" spans="1:88" ht="15" thickBot="1" x14ac:dyDescent="0.35">
      <c r="A307" t="s">
        <v>5</v>
      </c>
      <c r="B307" t="s">
        <v>46</v>
      </c>
      <c r="C307" t="s">
        <v>407</v>
      </c>
      <c r="D307" s="39">
        <v>50.5</v>
      </c>
      <c r="E307" s="40">
        <v>53.5</v>
      </c>
      <c r="F307" s="40">
        <v>59.7</v>
      </c>
      <c r="G307" s="40">
        <v>66.400000000000006</v>
      </c>
      <c r="H307" s="40">
        <v>74.599999999999994</v>
      </c>
      <c r="I307" s="40">
        <v>80.3</v>
      </c>
      <c r="J307" s="40">
        <v>82.4</v>
      </c>
      <c r="K307" s="40">
        <v>81.8</v>
      </c>
      <c r="L307" s="40">
        <v>77.7</v>
      </c>
      <c r="M307" s="40">
        <v>68.099999999999994</v>
      </c>
      <c r="N307" s="40">
        <v>58.3</v>
      </c>
      <c r="O307" s="40">
        <v>52.1</v>
      </c>
      <c r="P307">
        <v>39</v>
      </c>
      <c r="S307" s="36" t="str">
        <f>IFERROR(HLOOKUP(SANCO2!$D$8,'phius_monthly climate data'!$V$3:$CI$82,'phius_monthly climate data'!$CJ307,FALSE),"")</f>
        <v/>
      </c>
      <c r="CJ307">
        <v>305</v>
      </c>
    </row>
    <row r="308" spans="1:88" ht="15" thickBot="1" x14ac:dyDescent="0.35">
      <c r="A308" t="s">
        <v>5</v>
      </c>
      <c r="B308" t="s">
        <v>46</v>
      </c>
      <c r="C308" t="s">
        <v>408</v>
      </c>
      <c r="D308" s="39">
        <v>50.5</v>
      </c>
      <c r="E308" s="40">
        <v>53</v>
      </c>
      <c r="F308" s="40">
        <v>59.5</v>
      </c>
      <c r="G308" s="40">
        <v>66.3</v>
      </c>
      <c r="H308" s="40">
        <v>73.7</v>
      </c>
      <c r="I308" s="40">
        <v>79.8</v>
      </c>
      <c r="J308" s="40">
        <v>81.599999999999994</v>
      </c>
      <c r="K308" s="40">
        <v>81.599999999999994</v>
      </c>
      <c r="L308" s="40">
        <v>77.3</v>
      </c>
      <c r="M308" s="40">
        <v>68</v>
      </c>
      <c r="N308" s="40">
        <v>58.3</v>
      </c>
      <c r="O308" s="40">
        <v>52.4</v>
      </c>
      <c r="P308">
        <v>33</v>
      </c>
      <c r="S308" s="36" t="str">
        <f>IFERROR(HLOOKUP(SANCO2!$D$8,'phius_monthly climate data'!$V$3:$CI$82,'phius_monthly climate data'!$CJ308,FALSE),"")</f>
        <v/>
      </c>
      <c r="CJ308">
        <v>306</v>
      </c>
    </row>
    <row r="309" spans="1:88" ht="15" thickBot="1" x14ac:dyDescent="0.35">
      <c r="A309" t="s">
        <v>5</v>
      </c>
      <c r="B309" t="s">
        <v>46</v>
      </c>
      <c r="C309" t="s">
        <v>409</v>
      </c>
      <c r="D309" s="39">
        <v>44.1</v>
      </c>
      <c r="E309" s="40">
        <v>47.3</v>
      </c>
      <c r="F309" s="40">
        <v>54.2</v>
      </c>
      <c r="G309" s="40">
        <v>61.8</v>
      </c>
      <c r="H309" s="40">
        <v>69.7</v>
      </c>
      <c r="I309" s="40">
        <v>76.900000000000006</v>
      </c>
      <c r="J309" s="40">
        <v>80.099999999999994</v>
      </c>
      <c r="K309" s="40">
        <v>79.099999999999994</v>
      </c>
      <c r="L309" s="40">
        <v>73.099999999999994</v>
      </c>
      <c r="M309" s="40">
        <v>62.7</v>
      </c>
      <c r="N309" s="40">
        <v>52.8</v>
      </c>
      <c r="O309" s="40">
        <v>45.9</v>
      </c>
      <c r="P309">
        <v>29</v>
      </c>
      <c r="S309" s="36" t="str">
        <f>IFERROR(HLOOKUP(SANCO2!$D$8,'phius_monthly climate data'!$V$3:$CI$82,'phius_monthly climate data'!$CJ309,FALSE),"")</f>
        <v/>
      </c>
      <c r="CJ309">
        <v>307</v>
      </c>
    </row>
    <row r="310" spans="1:88" ht="15" thickBot="1" x14ac:dyDescent="0.35">
      <c r="A310" t="s">
        <v>5</v>
      </c>
      <c r="B310" t="s">
        <v>46</v>
      </c>
      <c r="C310" t="s">
        <v>410</v>
      </c>
      <c r="D310" s="39">
        <v>44.5</v>
      </c>
      <c r="E310" s="40">
        <v>48</v>
      </c>
      <c r="F310" s="40">
        <v>54.9</v>
      </c>
      <c r="G310" s="40">
        <v>62.6</v>
      </c>
      <c r="H310" s="40">
        <v>70.5</v>
      </c>
      <c r="I310" s="40">
        <v>77.3</v>
      </c>
      <c r="J310" s="40">
        <v>80.099999999999994</v>
      </c>
      <c r="K310" s="40">
        <v>79.5</v>
      </c>
      <c r="L310" s="40">
        <v>73.900000000000006</v>
      </c>
      <c r="M310" s="40">
        <v>63.6</v>
      </c>
      <c r="N310" s="40">
        <v>53.5</v>
      </c>
      <c r="O310" s="40">
        <v>46.4</v>
      </c>
      <c r="P310">
        <v>28</v>
      </c>
      <c r="S310" s="36" t="str">
        <f>IFERROR(HLOOKUP(SANCO2!$D$8,'phius_monthly climate data'!$V$3:$CI$82,'phius_monthly climate data'!$CJ310,FALSE),"")</f>
        <v/>
      </c>
      <c r="CJ310">
        <v>308</v>
      </c>
    </row>
    <row r="311" spans="1:88" ht="15" thickBot="1" x14ac:dyDescent="0.35">
      <c r="A311" t="s">
        <v>5</v>
      </c>
      <c r="B311" t="s">
        <v>46</v>
      </c>
      <c r="C311" t="s">
        <v>411</v>
      </c>
      <c r="D311" s="39">
        <v>46.5</v>
      </c>
      <c r="E311" s="40">
        <v>49.5</v>
      </c>
      <c r="F311" s="40">
        <v>56.3</v>
      </c>
      <c r="G311" s="40">
        <v>63.4</v>
      </c>
      <c r="H311" s="40">
        <v>71.3</v>
      </c>
      <c r="I311" s="40">
        <v>78.3</v>
      </c>
      <c r="J311" s="40">
        <v>81.3</v>
      </c>
      <c r="K311" s="40">
        <v>80.400000000000006</v>
      </c>
      <c r="L311" s="40">
        <v>74.8</v>
      </c>
      <c r="M311" s="40">
        <v>64.400000000000006</v>
      </c>
      <c r="N311" s="40">
        <v>54.5</v>
      </c>
      <c r="O311" s="40">
        <v>48</v>
      </c>
      <c r="P311">
        <v>33</v>
      </c>
      <c r="S311" s="36" t="str">
        <f>IFERROR(HLOOKUP(SANCO2!$D$8,'phius_monthly climate data'!$V$3:$CI$82,'phius_monthly climate data'!$CJ311,FALSE),"")</f>
        <v/>
      </c>
      <c r="CJ311">
        <v>309</v>
      </c>
    </row>
    <row r="312" spans="1:88" ht="15" thickBot="1" x14ac:dyDescent="0.35">
      <c r="A312" t="s">
        <v>5</v>
      </c>
      <c r="B312" t="s">
        <v>46</v>
      </c>
      <c r="C312" t="s">
        <v>412</v>
      </c>
      <c r="D312" s="39">
        <v>52.1</v>
      </c>
      <c r="E312" s="40">
        <v>54.3</v>
      </c>
      <c r="F312" s="40">
        <v>60.4</v>
      </c>
      <c r="G312" s="40">
        <v>67.2</v>
      </c>
      <c r="H312" s="40">
        <v>74.3</v>
      </c>
      <c r="I312" s="40">
        <v>80.5</v>
      </c>
      <c r="J312" s="40">
        <v>82.8</v>
      </c>
      <c r="K312" s="40">
        <v>82.1</v>
      </c>
      <c r="L312" s="40">
        <v>77.900000000000006</v>
      </c>
      <c r="M312" s="40">
        <v>69.3</v>
      </c>
      <c r="N312" s="40">
        <v>60</v>
      </c>
      <c r="O312" s="40">
        <v>54</v>
      </c>
      <c r="P312">
        <v>35</v>
      </c>
      <c r="S312" s="36" t="str">
        <f>IFERROR(HLOOKUP(SANCO2!$D$8,'phius_monthly climate data'!$V$3:$CI$82,'phius_monthly climate data'!$CJ312,FALSE),"")</f>
        <v/>
      </c>
      <c r="CJ312">
        <v>310</v>
      </c>
    </row>
    <row r="313" spans="1:88" ht="15" thickBot="1" x14ac:dyDescent="0.35">
      <c r="A313" t="s">
        <v>5</v>
      </c>
      <c r="B313" t="s">
        <v>46</v>
      </c>
      <c r="C313" t="s">
        <v>413</v>
      </c>
      <c r="D313" s="39">
        <v>52.1</v>
      </c>
      <c r="E313" s="40">
        <v>54.7</v>
      </c>
      <c r="F313" s="40">
        <v>60.2</v>
      </c>
      <c r="G313" s="40">
        <v>66.599999999999994</v>
      </c>
      <c r="H313" s="40">
        <v>74.400000000000006</v>
      </c>
      <c r="I313" s="40">
        <v>79.900000000000006</v>
      </c>
      <c r="J313" s="40">
        <v>82.2</v>
      </c>
      <c r="K313" s="40">
        <v>81.400000000000006</v>
      </c>
      <c r="L313" s="40">
        <v>78</v>
      </c>
      <c r="M313" s="40">
        <v>69.900000000000006</v>
      </c>
      <c r="N313" s="40">
        <v>60.7</v>
      </c>
      <c r="O313" s="40">
        <v>54.5</v>
      </c>
      <c r="P313">
        <v>39</v>
      </c>
      <c r="S313" s="36" t="str">
        <f>IFERROR(HLOOKUP(SANCO2!$D$8,'phius_monthly climate data'!$V$3:$CI$82,'phius_monthly climate data'!$CJ313,FALSE),"")</f>
        <v/>
      </c>
      <c r="CJ313">
        <v>311</v>
      </c>
    </row>
    <row r="314" spans="1:88" ht="15" thickBot="1" x14ac:dyDescent="0.35">
      <c r="A314" t="s">
        <v>5</v>
      </c>
      <c r="B314" t="s">
        <v>46</v>
      </c>
      <c r="C314" t="s">
        <v>414</v>
      </c>
      <c r="D314" s="39">
        <v>48</v>
      </c>
      <c r="E314" s="40">
        <v>51.6</v>
      </c>
      <c r="F314" s="40">
        <v>58.1</v>
      </c>
      <c r="G314" s="40">
        <v>65.2</v>
      </c>
      <c r="H314" s="40">
        <v>73.2</v>
      </c>
      <c r="I314" s="40">
        <v>79.599999999999994</v>
      </c>
      <c r="J314" s="40">
        <v>82.3</v>
      </c>
      <c r="K314" s="40">
        <v>81.7</v>
      </c>
      <c r="L314" s="40">
        <v>76.7</v>
      </c>
      <c r="M314" s="40">
        <v>66.5</v>
      </c>
      <c r="N314" s="40">
        <v>56.6</v>
      </c>
      <c r="O314" s="40">
        <v>49.8</v>
      </c>
      <c r="P314">
        <v>36</v>
      </c>
      <c r="S314" s="36" t="str">
        <f>IFERROR(HLOOKUP(SANCO2!$D$8,'phius_monthly climate data'!$V$3:$CI$82,'phius_monthly climate data'!$CJ314,FALSE),"")</f>
        <v/>
      </c>
      <c r="CJ314">
        <v>312</v>
      </c>
    </row>
    <row r="315" spans="1:88" ht="15" thickBot="1" x14ac:dyDescent="0.35">
      <c r="A315" t="s">
        <v>5</v>
      </c>
      <c r="B315" t="s">
        <v>46</v>
      </c>
      <c r="C315" t="s">
        <v>415</v>
      </c>
      <c r="D315" s="39">
        <v>42.9</v>
      </c>
      <c r="E315" s="40">
        <v>46.4</v>
      </c>
      <c r="F315" s="40">
        <v>53.6</v>
      </c>
      <c r="G315" s="40">
        <v>61.9</v>
      </c>
      <c r="H315" s="40">
        <v>69.900000000000006</v>
      </c>
      <c r="I315" s="40">
        <v>77.2</v>
      </c>
      <c r="J315" s="40">
        <v>79.7</v>
      </c>
      <c r="K315" s="40">
        <v>79.5</v>
      </c>
      <c r="L315" s="40">
        <v>73.2</v>
      </c>
      <c r="M315" s="40">
        <v>62.6</v>
      </c>
      <c r="N315" s="40">
        <v>52.6</v>
      </c>
      <c r="O315" s="40">
        <v>45</v>
      </c>
      <c r="P315">
        <v>22</v>
      </c>
      <c r="S315" s="36" t="str">
        <f>IFERROR(HLOOKUP(SANCO2!$D$8,'phius_monthly climate data'!$V$3:$CI$82,'phius_monthly climate data'!$CJ315,FALSE),"")</f>
        <v/>
      </c>
      <c r="CJ315">
        <v>313</v>
      </c>
    </row>
    <row r="316" spans="1:88" ht="15" thickBot="1" x14ac:dyDescent="0.35">
      <c r="A316" t="s">
        <v>5</v>
      </c>
      <c r="B316" t="s">
        <v>46</v>
      </c>
      <c r="C316" t="s">
        <v>416</v>
      </c>
      <c r="D316" s="39">
        <v>46.6</v>
      </c>
      <c r="E316" s="40">
        <v>50.6</v>
      </c>
      <c r="F316" s="40">
        <v>56.7</v>
      </c>
      <c r="G316" s="40">
        <v>63.1</v>
      </c>
      <c r="H316" s="40">
        <v>71.7</v>
      </c>
      <c r="I316" s="40">
        <v>78.400000000000006</v>
      </c>
      <c r="J316" s="40">
        <v>80.900000000000006</v>
      </c>
      <c r="K316" s="40">
        <v>80.2</v>
      </c>
      <c r="L316" s="40">
        <v>75.099999999999994</v>
      </c>
      <c r="M316" s="40">
        <v>64.8</v>
      </c>
      <c r="N316" s="40">
        <v>54.9</v>
      </c>
      <c r="O316" s="40">
        <v>48.3</v>
      </c>
      <c r="P316">
        <v>26</v>
      </c>
      <c r="S316" s="36" t="str">
        <f>IFERROR(HLOOKUP(SANCO2!$D$8,'phius_monthly climate data'!$V$3:$CI$82,'phius_monthly climate data'!$CJ316,FALSE),"")</f>
        <v/>
      </c>
      <c r="CJ316">
        <v>314</v>
      </c>
    </row>
    <row r="317" spans="1:88" ht="15" thickBot="1" x14ac:dyDescent="0.35">
      <c r="A317" t="s">
        <v>5</v>
      </c>
      <c r="B317" t="s">
        <v>46</v>
      </c>
      <c r="C317" t="s">
        <v>417</v>
      </c>
      <c r="D317" s="39">
        <v>43.9</v>
      </c>
      <c r="E317" s="40">
        <v>47.2</v>
      </c>
      <c r="F317" s="40">
        <v>53.9</v>
      </c>
      <c r="G317" s="40">
        <v>61.6</v>
      </c>
      <c r="H317" s="40">
        <v>69.5</v>
      </c>
      <c r="I317" s="40">
        <v>76.7</v>
      </c>
      <c r="J317" s="40">
        <v>79.599999999999994</v>
      </c>
      <c r="K317" s="40">
        <v>78.900000000000006</v>
      </c>
      <c r="L317" s="40">
        <v>73</v>
      </c>
      <c r="M317" s="40">
        <v>62.5</v>
      </c>
      <c r="N317" s="40">
        <v>52.3</v>
      </c>
      <c r="O317" s="40">
        <v>45.7</v>
      </c>
      <c r="P317">
        <v>31</v>
      </c>
      <c r="S317" s="36" t="str">
        <f>IFERROR(HLOOKUP(SANCO2!$D$8,'phius_monthly climate data'!$V$3:$CI$82,'phius_monthly climate data'!$CJ317,FALSE),"")</f>
        <v/>
      </c>
      <c r="CJ317">
        <v>315</v>
      </c>
    </row>
    <row r="318" spans="1:88" ht="15" thickBot="1" x14ac:dyDescent="0.35">
      <c r="A318" t="s">
        <v>5</v>
      </c>
      <c r="B318" t="s">
        <v>46</v>
      </c>
      <c r="C318" t="s">
        <v>418</v>
      </c>
      <c r="D318" s="39">
        <v>51</v>
      </c>
      <c r="E318" s="40">
        <v>54.6</v>
      </c>
      <c r="F318" s="40">
        <v>60.4</v>
      </c>
      <c r="G318" s="40">
        <v>66.7</v>
      </c>
      <c r="H318" s="40">
        <v>74.400000000000006</v>
      </c>
      <c r="I318" s="40">
        <v>80.099999999999994</v>
      </c>
      <c r="J318" s="40">
        <v>82.8</v>
      </c>
      <c r="K318" s="40">
        <v>81.7</v>
      </c>
      <c r="L318" s="40">
        <v>77.599999999999994</v>
      </c>
      <c r="M318" s="40">
        <v>68.7</v>
      </c>
      <c r="N318" s="40">
        <v>59.6</v>
      </c>
      <c r="O318" s="40">
        <v>53.5</v>
      </c>
      <c r="P318">
        <v>32</v>
      </c>
      <c r="S318" s="36" t="str">
        <f>IFERROR(HLOOKUP(SANCO2!$D$8,'phius_monthly climate data'!$V$3:$CI$82,'phius_monthly climate data'!$CJ318,FALSE),"")</f>
        <v/>
      </c>
      <c r="CJ318">
        <v>316</v>
      </c>
    </row>
    <row r="319" spans="1:88" ht="15" thickBot="1" x14ac:dyDescent="0.35">
      <c r="A319" t="s">
        <v>5</v>
      </c>
      <c r="B319" t="s">
        <v>46</v>
      </c>
      <c r="C319" t="s">
        <v>419</v>
      </c>
      <c r="D319" s="39">
        <v>47.2</v>
      </c>
      <c r="E319" s="40">
        <v>50.5</v>
      </c>
      <c r="F319" s="40">
        <v>57</v>
      </c>
      <c r="G319" s="40">
        <v>63.8</v>
      </c>
      <c r="H319" s="40">
        <v>72</v>
      </c>
      <c r="I319" s="40">
        <v>78.8</v>
      </c>
      <c r="J319" s="40">
        <v>81.599999999999994</v>
      </c>
      <c r="K319" s="40">
        <v>80.7</v>
      </c>
      <c r="L319" s="40">
        <v>75.2</v>
      </c>
      <c r="M319" s="40">
        <v>64.900000000000006</v>
      </c>
      <c r="N319" s="40">
        <v>55.1</v>
      </c>
      <c r="O319" s="40">
        <v>48.6</v>
      </c>
      <c r="P319">
        <v>35</v>
      </c>
      <c r="S319" s="36" t="str">
        <f>IFERROR(HLOOKUP(SANCO2!$D$8,'phius_monthly climate data'!$V$3:$CI$82,'phius_monthly climate data'!$CJ319,FALSE),"")</f>
        <v/>
      </c>
      <c r="CJ319">
        <v>317</v>
      </c>
    </row>
    <row r="320" spans="1:88" ht="15" thickBot="1" x14ac:dyDescent="0.35">
      <c r="A320" t="s">
        <v>5</v>
      </c>
      <c r="B320" t="s">
        <v>46</v>
      </c>
      <c r="C320" t="s">
        <v>420</v>
      </c>
      <c r="D320" s="39">
        <v>42.6</v>
      </c>
      <c r="E320" s="40">
        <v>46.4</v>
      </c>
      <c r="F320" s="40">
        <v>53.1</v>
      </c>
      <c r="G320" s="40">
        <v>62.1</v>
      </c>
      <c r="H320" s="40">
        <v>69.5</v>
      </c>
      <c r="I320" s="40">
        <v>77</v>
      </c>
      <c r="J320" s="40">
        <v>79.7</v>
      </c>
      <c r="K320" s="40">
        <v>78.400000000000006</v>
      </c>
      <c r="L320" s="40">
        <v>73</v>
      </c>
      <c r="M320" s="40">
        <v>61.6</v>
      </c>
      <c r="N320" s="40">
        <v>51.9</v>
      </c>
      <c r="O320" s="40">
        <v>45.5</v>
      </c>
      <c r="P320">
        <v>19</v>
      </c>
      <c r="S320" s="36" t="str">
        <f>IFERROR(HLOOKUP(SANCO2!$D$8,'phius_monthly climate data'!$V$3:$CI$82,'phius_monthly climate data'!$CJ320,FALSE),"")</f>
        <v/>
      </c>
      <c r="CJ320">
        <v>318</v>
      </c>
    </row>
    <row r="321" spans="1:88" ht="15" thickBot="1" x14ac:dyDescent="0.35">
      <c r="A321" t="s">
        <v>5</v>
      </c>
      <c r="B321" t="s">
        <v>46</v>
      </c>
      <c r="C321" t="s">
        <v>421</v>
      </c>
      <c r="D321" s="39">
        <v>52.6</v>
      </c>
      <c r="E321" s="40">
        <v>56.1</v>
      </c>
      <c r="F321" s="40">
        <v>61.3</v>
      </c>
      <c r="G321" s="40">
        <v>67.400000000000006</v>
      </c>
      <c r="H321" s="40">
        <v>75.3</v>
      </c>
      <c r="I321" s="40">
        <v>80.8</v>
      </c>
      <c r="J321" s="40">
        <v>82.5</v>
      </c>
      <c r="K321" s="40">
        <v>81.900000000000006</v>
      </c>
      <c r="L321" s="40">
        <v>78</v>
      </c>
      <c r="M321" s="40">
        <v>69.2</v>
      </c>
      <c r="N321" s="40">
        <v>59.5</v>
      </c>
      <c r="O321" s="40">
        <v>55</v>
      </c>
      <c r="P321">
        <v>37</v>
      </c>
      <c r="S321" s="36" t="str">
        <f>IFERROR(HLOOKUP(SANCO2!$D$8,'phius_monthly climate data'!$V$3:$CI$82,'phius_monthly climate data'!$CJ321,FALSE),"")</f>
        <v/>
      </c>
      <c r="CJ321">
        <v>319</v>
      </c>
    </row>
    <row r="322" spans="1:88" ht="15" thickBot="1" x14ac:dyDescent="0.35">
      <c r="A322" t="s">
        <v>5</v>
      </c>
      <c r="B322" t="s">
        <v>46</v>
      </c>
      <c r="C322" t="s">
        <v>422</v>
      </c>
      <c r="D322" s="39">
        <v>42.2</v>
      </c>
      <c r="E322" s="40">
        <v>45.7</v>
      </c>
      <c r="F322" s="40">
        <v>53.1</v>
      </c>
      <c r="G322" s="40">
        <v>61.2</v>
      </c>
      <c r="H322" s="40">
        <v>69.2</v>
      </c>
      <c r="I322" s="40">
        <v>76.7</v>
      </c>
      <c r="J322" s="40">
        <v>79.8</v>
      </c>
      <c r="K322" s="40">
        <v>79.5</v>
      </c>
      <c r="L322" s="40">
        <v>73</v>
      </c>
      <c r="M322" s="40">
        <v>61.8</v>
      </c>
      <c r="N322" s="40">
        <v>51.1</v>
      </c>
      <c r="O322" s="40">
        <v>44.5</v>
      </c>
      <c r="P322">
        <v>30</v>
      </c>
      <c r="S322" s="36" t="str">
        <f>IFERROR(HLOOKUP(SANCO2!$D$8,'phius_monthly climate data'!$V$3:$CI$82,'phius_monthly climate data'!$CJ322,FALSE),"")</f>
        <v/>
      </c>
      <c r="CJ322">
        <v>320</v>
      </c>
    </row>
    <row r="323" spans="1:88" ht="15" thickBot="1" x14ac:dyDescent="0.35">
      <c r="A323" t="s">
        <v>5</v>
      </c>
      <c r="B323" t="s">
        <v>46</v>
      </c>
      <c r="C323" t="s">
        <v>423</v>
      </c>
      <c r="D323" s="39">
        <v>50.7</v>
      </c>
      <c r="E323" s="40">
        <v>53.6</v>
      </c>
      <c r="F323" s="40">
        <v>59.5</v>
      </c>
      <c r="G323" s="40">
        <v>66.2</v>
      </c>
      <c r="H323" s="40">
        <v>73.5</v>
      </c>
      <c r="I323" s="40">
        <v>79.599999999999994</v>
      </c>
      <c r="J323" s="40">
        <v>82.4</v>
      </c>
      <c r="K323" s="40">
        <v>81.5</v>
      </c>
      <c r="L323" s="40">
        <v>77.099999999999994</v>
      </c>
      <c r="M323" s="40">
        <v>68.099999999999994</v>
      </c>
      <c r="N323" s="40">
        <v>58.7</v>
      </c>
      <c r="O323" s="40">
        <v>52.6</v>
      </c>
      <c r="P323">
        <v>35</v>
      </c>
      <c r="S323" s="36" t="str">
        <f>IFERROR(HLOOKUP(SANCO2!$D$8,'phius_monthly climate data'!$V$3:$CI$82,'phius_monthly climate data'!$CJ323,FALSE),"")</f>
        <v/>
      </c>
      <c r="CJ323">
        <v>321</v>
      </c>
    </row>
    <row r="324" spans="1:88" ht="15" thickBot="1" x14ac:dyDescent="0.35">
      <c r="A324" t="s">
        <v>5</v>
      </c>
      <c r="B324" t="s">
        <v>46</v>
      </c>
      <c r="C324" t="s">
        <v>424</v>
      </c>
      <c r="D324" s="39">
        <v>52.5</v>
      </c>
      <c r="E324" s="40">
        <v>55.7</v>
      </c>
      <c r="F324" s="40">
        <v>61.2</v>
      </c>
      <c r="G324" s="40">
        <v>67</v>
      </c>
      <c r="H324" s="40">
        <v>74.7</v>
      </c>
      <c r="I324" s="40">
        <v>80.3</v>
      </c>
      <c r="J324" s="40">
        <v>82.3</v>
      </c>
      <c r="K324" s="40">
        <v>81.900000000000006</v>
      </c>
      <c r="L324" s="40">
        <v>78</v>
      </c>
      <c r="M324" s="40">
        <v>69.2</v>
      </c>
      <c r="N324" s="40">
        <v>59.8</v>
      </c>
      <c r="O324" s="40">
        <v>54.4</v>
      </c>
      <c r="P324">
        <v>42</v>
      </c>
      <c r="S324" s="36" t="str">
        <f>IFERROR(HLOOKUP(SANCO2!$D$8,'phius_monthly climate data'!$V$3:$CI$82,'phius_monthly climate data'!$CJ324,FALSE),"")</f>
        <v/>
      </c>
      <c r="CJ324">
        <v>322</v>
      </c>
    </row>
    <row r="325" spans="1:88" ht="15" thickBot="1" x14ac:dyDescent="0.35">
      <c r="A325" t="s">
        <v>5</v>
      </c>
      <c r="B325" t="s">
        <v>46</v>
      </c>
      <c r="C325" t="s">
        <v>425</v>
      </c>
      <c r="D325" s="39">
        <v>47.5</v>
      </c>
      <c r="E325" s="40">
        <v>51.2</v>
      </c>
      <c r="F325" s="40">
        <v>58</v>
      </c>
      <c r="G325" s="40">
        <v>64.599999999999994</v>
      </c>
      <c r="H325" s="40">
        <v>72.8</v>
      </c>
      <c r="I325" s="40">
        <v>79.099999999999994</v>
      </c>
      <c r="J325" s="40">
        <v>82</v>
      </c>
      <c r="K325" s="40">
        <v>80.900000000000006</v>
      </c>
      <c r="L325" s="40">
        <v>75.5</v>
      </c>
      <c r="M325" s="40">
        <v>65</v>
      </c>
      <c r="N325" s="40">
        <v>55.6</v>
      </c>
      <c r="O325" s="40">
        <v>50</v>
      </c>
      <c r="P325">
        <v>29</v>
      </c>
      <c r="S325" s="36" t="str">
        <f>IFERROR(HLOOKUP(SANCO2!$D$8,'phius_monthly climate data'!$V$3:$CI$82,'phius_monthly climate data'!$CJ325,FALSE),"")</f>
        <v/>
      </c>
      <c r="CJ325">
        <v>323</v>
      </c>
    </row>
    <row r="326" spans="1:88" ht="15" thickBot="1" x14ac:dyDescent="0.35">
      <c r="A326" t="s">
        <v>5</v>
      </c>
      <c r="B326" t="s">
        <v>47</v>
      </c>
      <c r="C326" t="s">
        <v>426</v>
      </c>
      <c r="D326" s="39">
        <v>72.7</v>
      </c>
      <c r="E326" s="40">
        <v>72.7</v>
      </c>
      <c r="F326" s="40">
        <v>73.5</v>
      </c>
      <c r="G326" s="40">
        <v>75</v>
      </c>
      <c r="H326" s="40">
        <v>76.400000000000006</v>
      </c>
      <c r="I326" s="40">
        <v>78.7</v>
      </c>
      <c r="J326" s="40">
        <v>79.900000000000006</v>
      </c>
      <c r="K326" s="40">
        <v>80.400000000000006</v>
      </c>
      <c r="L326" s="40">
        <v>79.900000000000006</v>
      </c>
      <c r="M326" s="40">
        <v>78.599999999999994</v>
      </c>
      <c r="N326" s="40">
        <v>76.400000000000006</v>
      </c>
      <c r="O326" s="40">
        <v>74.2</v>
      </c>
      <c r="P326">
        <v>68</v>
      </c>
      <c r="S326" s="36" t="str">
        <f>IFERROR(HLOOKUP(SANCO2!$D$8,'phius_monthly climate data'!$V$3:$CI$82,'phius_monthly climate data'!$CJ326,FALSE),"")</f>
        <v/>
      </c>
      <c r="CJ326">
        <v>324</v>
      </c>
    </row>
    <row r="327" spans="1:88" ht="15" thickBot="1" x14ac:dyDescent="0.35">
      <c r="A327" t="s">
        <v>5</v>
      </c>
      <c r="B327" t="s">
        <v>47</v>
      </c>
      <c r="C327" t="s">
        <v>427</v>
      </c>
      <c r="D327" s="39">
        <v>71.400000000000006</v>
      </c>
      <c r="E327" s="40">
        <v>71.099999999999994</v>
      </c>
      <c r="F327" s="40">
        <v>71.7</v>
      </c>
      <c r="G327" s="40">
        <v>72.400000000000006</v>
      </c>
      <c r="H327" s="40">
        <v>74</v>
      </c>
      <c r="I327" s="40">
        <v>75</v>
      </c>
      <c r="J327" s="40">
        <v>76</v>
      </c>
      <c r="K327" s="40">
        <v>76.5</v>
      </c>
      <c r="L327" s="40">
        <v>76.400000000000006</v>
      </c>
      <c r="M327" s="40">
        <v>75.7</v>
      </c>
      <c r="N327" s="40">
        <v>74</v>
      </c>
      <c r="O327" s="40">
        <v>72.3</v>
      </c>
      <c r="P327">
        <v>70</v>
      </c>
      <c r="S327" s="36" t="str">
        <f>IFERROR(HLOOKUP(SANCO2!$D$8,'phius_monthly climate data'!$V$3:$CI$82,'phius_monthly climate data'!$CJ327,FALSE),"")</f>
        <v/>
      </c>
      <c r="CJ327">
        <v>325</v>
      </c>
    </row>
    <row r="328" spans="1:88" ht="15" thickBot="1" x14ac:dyDescent="0.35">
      <c r="A328" t="s">
        <v>5</v>
      </c>
      <c r="B328" t="s">
        <v>47</v>
      </c>
      <c r="C328" t="s">
        <v>428</v>
      </c>
      <c r="D328" s="39">
        <v>73.400000000000006</v>
      </c>
      <c r="E328" s="40">
        <v>73.599999999999994</v>
      </c>
      <c r="F328" s="40">
        <v>74.400000000000006</v>
      </c>
      <c r="G328" s="40">
        <v>76.3</v>
      </c>
      <c r="H328" s="40">
        <v>77.900000000000006</v>
      </c>
      <c r="I328" s="40">
        <v>80.099999999999994</v>
      </c>
      <c r="J328" s="40">
        <v>81.099999999999994</v>
      </c>
      <c r="K328" s="40">
        <v>81.900000000000006</v>
      </c>
      <c r="L328" s="40">
        <v>81.400000000000006</v>
      </c>
      <c r="M328" s="40">
        <v>80.099999999999994</v>
      </c>
      <c r="N328" s="40">
        <v>77.599999999999994</v>
      </c>
      <c r="O328" s="40">
        <v>75.2</v>
      </c>
      <c r="P328">
        <v>71</v>
      </c>
      <c r="S328" s="36" t="str">
        <f>IFERROR(HLOOKUP(SANCO2!$D$8,'phius_monthly climate data'!$V$3:$CI$82,'phius_monthly climate data'!$CJ328,FALSE),"")</f>
        <v/>
      </c>
      <c r="CJ328">
        <v>326</v>
      </c>
    </row>
    <row r="329" spans="1:88" ht="15" thickBot="1" x14ac:dyDescent="0.35">
      <c r="A329" t="s">
        <v>5</v>
      </c>
      <c r="B329" t="s">
        <v>47</v>
      </c>
      <c r="C329" t="s">
        <v>429</v>
      </c>
      <c r="D329" s="39">
        <v>72</v>
      </c>
      <c r="E329" s="40">
        <v>71.900000000000006</v>
      </c>
      <c r="F329" s="40">
        <v>72.7</v>
      </c>
      <c r="G329" s="40">
        <v>74.099999999999994</v>
      </c>
      <c r="H329" s="40">
        <v>75.900000000000006</v>
      </c>
      <c r="I329" s="40">
        <v>77.900000000000006</v>
      </c>
      <c r="J329" s="40">
        <v>78.900000000000006</v>
      </c>
      <c r="K329" s="40">
        <v>79.5</v>
      </c>
      <c r="L329" s="40">
        <v>79.099999999999994</v>
      </c>
      <c r="M329" s="40">
        <v>78.099999999999994</v>
      </c>
      <c r="N329" s="40">
        <v>75.7</v>
      </c>
      <c r="O329" s="40">
        <v>73.400000000000006</v>
      </c>
      <c r="P329">
        <v>71</v>
      </c>
      <c r="S329" s="36" t="str">
        <f>IFERROR(HLOOKUP(SANCO2!$D$8,'phius_monthly climate data'!$V$3:$CI$82,'phius_monthly climate data'!$CJ329,FALSE),"")</f>
        <v/>
      </c>
      <c r="CJ329">
        <v>327</v>
      </c>
    </row>
    <row r="330" spans="1:88" ht="15" thickBot="1" x14ac:dyDescent="0.35">
      <c r="A330" t="s">
        <v>5</v>
      </c>
      <c r="B330" t="s">
        <v>47</v>
      </c>
      <c r="C330" t="s">
        <v>430</v>
      </c>
      <c r="D330" s="39">
        <v>73.3</v>
      </c>
      <c r="E330" s="40">
        <v>73.099999999999994</v>
      </c>
      <c r="F330" s="40">
        <v>73.599999999999994</v>
      </c>
      <c r="G330" s="40">
        <v>74.8</v>
      </c>
      <c r="H330" s="40">
        <v>76.3</v>
      </c>
      <c r="I330" s="40">
        <v>77.900000000000006</v>
      </c>
      <c r="J330" s="40">
        <v>78.8</v>
      </c>
      <c r="K330" s="40">
        <v>79.599999999999994</v>
      </c>
      <c r="L330" s="40">
        <v>79.7</v>
      </c>
      <c r="M330" s="40">
        <v>78.900000000000006</v>
      </c>
      <c r="N330" s="40">
        <v>76.900000000000006</v>
      </c>
      <c r="O330" s="40">
        <v>74.7</v>
      </c>
      <c r="P330">
        <v>70</v>
      </c>
      <c r="S330" s="36" t="str">
        <f>IFERROR(HLOOKUP(SANCO2!$D$8,'phius_monthly climate data'!$V$3:$CI$82,'phius_monthly climate data'!$CJ330,FALSE),"")</f>
        <v/>
      </c>
      <c r="CJ330">
        <v>328</v>
      </c>
    </row>
    <row r="331" spans="1:88" ht="15" thickBot="1" x14ac:dyDescent="0.35">
      <c r="A331" t="s">
        <v>5</v>
      </c>
      <c r="B331" t="s">
        <v>47</v>
      </c>
      <c r="C331" t="s">
        <v>431</v>
      </c>
      <c r="D331" s="39">
        <v>74.7</v>
      </c>
      <c r="E331" s="40">
        <v>74.7</v>
      </c>
      <c r="F331" s="40">
        <v>75.599999999999994</v>
      </c>
      <c r="G331" s="40">
        <v>76.599999999999994</v>
      </c>
      <c r="H331" s="40">
        <v>77.8</v>
      </c>
      <c r="I331" s="40">
        <v>78.599999999999994</v>
      </c>
      <c r="J331" s="40">
        <v>79.599999999999994</v>
      </c>
      <c r="K331" s="40">
        <v>80.599999999999994</v>
      </c>
      <c r="L331" s="40">
        <v>80.2</v>
      </c>
      <c r="M331" s="40">
        <v>79.599999999999994</v>
      </c>
      <c r="N331" s="40">
        <v>77.7</v>
      </c>
      <c r="O331" s="40">
        <v>75.900000000000006</v>
      </c>
      <c r="P331">
        <v>73</v>
      </c>
      <c r="S331" s="36" t="str">
        <f>IFERROR(HLOOKUP(SANCO2!$D$8,'phius_monthly climate data'!$V$3:$CI$82,'phius_monthly climate data'!$CJ331,FALSE),"")</f>
        <v/>
      </c>
      <c r="CJ331">
        <v>329</v>
      </c>
    </row>
    <row r="332" spans="1:88" ht="15" thickBot="1" x14ac:dyDescent="0.35">
      <c r="A332" t="s">
        <v>5</v>
      </c>
      <c r="B332" t="s">
        <v>47</v>
      </c>
      <c r="C332" t="s">
        <v>432</v>
      </c>
      <c r="D332" s="39">
        <v>71.7</v>
      </c>
      <c r="E332" s="40">
        <v>71.5</v>
      </c>
      <c r="F332" s="40">
        <v>72.3</v>
      </c>
      <c r="G332" s="40">
        <v>73.900000000000006</v>
      </c>
      <c r="H332" s="40">
        <v>75.7</v>
      </c>
      <c r="I332" s="40">
        <v>77.900000000000006</v>
      </c>
      <c r="J332" s="40">
        <v>78.900000000000006</v>
      </c>
      <c r="K332" s="40">
        <v>79.5</v>
      </c>
      <c r="L332" s="40">
        <v>79.400000000000006</v>
      </c>
      <c r="M332" s="40">
        <v>78.3</v>
      </c>
      <c r="N332" s="40">
        <v>75.7</v>
      </c>
      <c r="O332" s="40">
        <v>73.400000000000006</v>
      </c>
      <c r="P332">
        <v>68</v>
      </c>
      <c r="S332" s="36" t="str">
        <f>IFERROR(HLOOKUP(SANCO2!$D$8,'phius_monthly climate data'!$V$3:$CI$82,'phius_monthly climate data'!$CJ332,FALSE),"")</f>
        <v/>
      </c>
      <c r="CJ332">
        <v>330</v>
      </c>
    </row>
    <row r="333" spans="1:88" ht="15" thickBot="1" x14ac:dyDescent="0.35">
      <c r="A333" t="s">
        <v>5</v>
      </c>
      <c r="B333" t="s">
        <v>47</v>
      </c>
      <c r="C333" t="s">
        <v>433</v>
      </c>
      <c r="D333" s="39">
        <v>71.2</v>
      </c>
      <c r="E333" s="40">
        <v>71</v>
      </c>
      <c r="F333" s="40">
        <v>71.599999999999994</v>
      </c>
      <c r="G333" s="40">
        <v>73</v>
      </c>
      <c r="H333" s="40">
        <v>74.8</v>
      </c>
      <c r="I333" s="40">
        <v>76.900000000000006</v>
      </c>
      <c r="J333" s="40">
        <v>77.8</v>
      </c>
      <c r="K333" s="40">
        <v>78.7</v>
      </c>
      <c r="L333" s="40">
        <v>78.400000000000006</v>
      </c>
      <c r="M333" s="40">
        <v>77.400000000000006</v>
      </c>
      <c r="N333" s="40">
        <v>75.099999999999994</v>
      </c>
      <c r="O333" s="40">
        <v>72.8</v>
      </c>
      <c r="P333">
        <v>62</v>
      </c>
      <c r="S333" s="36" t="str">
        <f>IFERROR(HLOOKUP(SANCO2!$D$8,'phius_monthly climate data'!$V$3:$CI$82,'phius_monthly climate data'!$CJ333,FALSE),"")</f>
        <v/>
      </c>
      <c r="CJ333">
        <v>331</v>
      </c>
    </row>
    <row r="334" spans="1:88" ht="15" thickBot="1" x14ac:dyDescent="0.35">
      <c r="A334" t="s">
        <v>5</v>
      </c>
      <c r="B334" t="s">
        <v>48</v>
      </c>
      <c r="C334" t="s">
        <v>434</v>
      </c>
      <c r="D334" s="39">
        <v>18.2</v>
      </c>
      <c r="E334" s="40">
        <v>22.5</v>
      </c>
      <c r="F334" s="40">
        <v>33.9</v>
      </c>
      <c r="G334" s="40">
        <v>47.6</v>
      </c>
      <c r="H334" s="40">
        <v>59.7</v>
      </c>
      <c r="I334" s="40">
        <v>69.8</v>
      </c>
      <c r="J334" s="40">
        <v>73.2</v>
      </c>
      <c r="K334" s="40">
        <v>71</v>
      </c>
      <c r="L334" s="40">
        <v>62.9</v>
      </c>
      <c r="M334" s="40">
        <v>50.4</v>
      </c>
      <c r="N334" s="40">
        <v>36.4</v>
      </c>
      <c r="O334" s="40">
        <v>23.1</v>
      </c>
      <c r="P334">
        <v>4</v>
      </c>
      <c r="S334" s="36" t="str">
        <f>IFERROR(HLOOKUP(SANCO2!$D$8,'phius_monthly climate data'!$V$3:$CI$82,'phius_monthly climate data'!$CJ334,FALSE),"")</f>
        <v/>
      </c>
      <c r="CJ334">
        <v>332</v>
      </c>
    </row>
    <row r="335" spans="1:88" ht="15" thickBot="1" x14ac:dyDescent="0.35">
      <c r="A335" t="s">
        <v>5</v>
      </c>
      <c r="B335" t="s">
        <v>48</v>
      </c>
      <c r="C335" t="s">
        <v>435</v>
      </c>
      <c r="D335" s="39">
        <v>22.8</v>
      </c>
      <c r="E335" s="40">
        <v>27</v>
      </c>
      <c r="F335" s="40">
        <v>38.299999999999997</v>
      </c>
      <c r="G335" s="40">
        <v>50.5</v>
      </c>
      <c r="H335" s="40">
        <v>61.8</v>
      </c>
      <c r="I335" s="40">
        <v>71.7</v>
      </c>
      <c r="J335" s="40">
        <v>75.5</v>
      </c>
      <c r="K335" s="40">
        <v>72.400000000000006</v>
      </c>
      <c r="L335" s="40">
        <v>64.099999999999994</v>
      </c>
      <c r="M335" s="40">
        <v>51.9</v>
      </c>
      <c r="N335" s="40">
        <v>38.1</v>
      </c>
      <c r="O335" s="40">
        <v>26.1</v>
      </c>
      <c r="P335">
        <v>4</v>
      </c>
      <c r="S335" s="36" t="str">
        <f>IFERROR(HLOOKUP(SANCO2!$D$8,'phius_monthly climate data'!$V$3:$CI$82,'phius_monthly climate data'!$CJ335,FALSE),"")</f>
        <v/>
      </c>
      <c r="CJ335">
        <v>333</v>
      </c>
    </row>
    <row r="336" spans="1:88" ht="15" thickBot="1" x14ac:dyDescent="0.35">
      <c r="A336" t="s">
        <v>5</v>
      </c>
      <c r="B336" t="s">
        <v>48</v>
      </c>
      <c r="C336" t="s">
        <v>436</v>
      </c>
      <c r="D336" s="39">
        <v>21.8</v>
      </c>
      <c r="E336" s="40">
        <v>26.5</v>
      </c>
      <c r="F336" s="40">
        <v>36.799999999999997</v>
      </c>
      <c r="G336" s="40">
        <v>49.9</v>
      </c>
      <c r="H336" s="40">
        <v>60.9</v>
      </c>
      <c r="I336" s="40">
        <v>70.2</v>
      </c>
      <c r="J336" s="40">
        <v>74.099999999999994</v>
      </c>
      <c r="K336" s="40">
        <v>72.8</v>
      </c>
      <c r="L336" s="40">
        <v>63.8</v>
      </c>
      <c r="M336" s="40">
        <v>52.3</v>
      </c>
      <c r="N336" s="40">
        <v>38.700000000000003</v>
      </c>
      <c r="O336" s="40">
        <v>26.6</v>
      </c>
      <c r="P336">
        <v>5</v>
      </c>
      <c r="S336" s="36" t="str">
        <f>IFERROR(HLOOKUP(SANCO2!$D$8,'phius_monthly climate data'!$V$3:$CI$82,'phius_monthly climate data'!$CJ336,FALSE),"")</f>
        <v/>
      </c>
      <c r="CJ336">
        <v>334</v>
      </c>
    </row>
    <row r="337" spans="1:88" ht="15" thickBot="1" x14ac:dyDescent="0.35">
      <c r="A337" t="s">
        <v>5</v>
      </c>
      <c r="B337" t="s">
        <v>48</v>
      </c>
      <c r="C337" t="s">
        <v>437</v>
      </c>
      <c r="D337" s="39">
        <v>24.8</v>
      </c>
      <c r="E337" s="40">
        <v>29.5</v>
      </c>
      <c r="F337" s="40">
        <v>40.9</v>
      </c>
      <c r="G337" s="40">
        <v>52.9</v>
      </c>
      <c r="H337" s="40">
        <v>63.2</v>
      </c>
      <c r="I337" s="40">
        <v>72.5</v>
      </c>
      <c r="J337" s="40">
        <v>75.900000000000006</v>
      </c>
      <c r="K337" s="40">
        <v>74.3</v>
      </c>
      <c r="L337" s="40">
        <v>66.400000000000006</v>
      </c>
      <c r="M337" s="40">
        <v>54.7</v>
      </c>
      <c r="N337" s="40">
        <v>41.6</v>
      </c>
      <c r="O337" s="40">
        <v>29.7</v>
      </c>
      <c r="P337">
        <v>5</v>
      </c>
      <c r="S337" s="36" t="str">
        <f>IFERROR(HLOOKUP(SANCO2!$D$8,'phius_monthly climate data'!$V$3:$CI$82,'phius_monthly climate data'!$CJ337,FALSE),"")</f>
        <v/>
      </c>
      <c r="CJ337">
        <v>335</v>
      </c>
    </row>
    <row r="338" spans="1:88" ht="15" thickBot="1" x14ac:dyDescent="0.35">
      <c r="A338" t="s">
        <v>5</v>
      </c>
      <c r="B338" t="s">
        <v>48</v>
      </c>
      <c r="C338" t="s">
        <v>438</v>
      </c>
      <c r="D338" s="39">
        <v>21.6</v>
      </c>
      <c r="E338" s="40">
        <v>24.5</v>
      </c>
      <c r="F338" s="40">
        <v>36.700000000000003</v>
      </c>
      <c r="G338" s="40">
        <v>50</v>
      </c>
      <c r="H338" s="40">
        <v>61.5</v>
      </c>
      <c r="I338" s="40">
        <v>71.099999999999994</v>
      </c>
      <c r="J338" s="40">
        <v>74.2</v>
      </c>
      <c r="K338" s="40">
        <v>71.900000000000006</v>
      </c>
      <c r="L338" s="40">
        <v>64</v>
      </c>
      <c r="M338" s="40">
        <v>52.1</v>
      </c>
      <c r="N338" s="40">
        <v>38.200000000000003</v>
      </c>
      <c r="O338" s="40">
        <v>24.8</v>
      </c>
      <c r="P338">
        <v>-1</v>
      </c>
      <c r="S338" s="36" t="str">
        <f>IFERROR(HLOOKUP(SANCO2!$D$8,'phius_monthly climate data'!$V$3:$CI$82,'phius_monthly climate data'!$CJ338,FALSE),"")</f>
        <v/>
      </c>
      <c r="CJ338">
        <v>336</v>
      </c>
    </row>
    <row r="339" spans="1:88" ht="15" thickBot="1" x14ac:dyDescent="0.35">
      <c r="A339" t="s">
        <v>5</v>
      </c>
      <c r="B339" t="s">
        <v>48</v>
      </c>
      <c r="C339" t="s">
        <v>439</v>
      </c>
      <c r="D339" s="39">
        <v>20.2</v>
      </c>
      <c r="E339" s="40">
        <v>24.8</v>
      </c>
      <c r="F339" s="40">
        <v>36.700000000000003</v>
      </c>
      <c r="G339" s="40">
        <v>49.3</v>
      </c>
      <c r="H339" s="40">
        <v>60.3</v>
      </c>
      <c r="I339" s="40">
        <v>69.8</v>
      </c>
      <c r="J339" s="40">
        <v>73</v>
      </c>
      <c r="K339" s="40">
        <v>71.2</v>
      </c>
      <c r="L339" s="40">
        <v>63.1</v>
      </c>
      <c r="M339" s="40">
        <v>51.2</v>
      </c>
      <c r="N339" s="40">
        <v>37.4</v>
      </c>
      <c r="O339" s="40">
        <v>24.8</v>
      </c>
      <c r="P339">
        <v>-3</v>
      </c>
      <c r="S339" s="36" t="str">
        <f>IFERROR(HLOOKUP(SANCO2!$D$8,'phius_monthly climate data'!$V$3:$CI$82,'phius_monthly climate data'!$CJ339,FALSE),"")</f>
        <v/>
      </c>
      <c r="CJ339">
        <v>337</v>
      </c>
    </row>
    <row r="340" spans="1:88" ht="15" thickBot="1" x14ac:dyDescent="0.35">
      <c r="A340" t="s">
        <v>5</v>
      </c>
      <c r="B340" t="s">
        <v>48</v>
      </c>
      <c r="C340" t="s">
        <v>440</v>
      </c>
      <c r="D340" s="39">
        <v>25.5</v>
      </c>
      <c r="E340" s="40">
        <v>28.9</v>
      </c>
      <c r="F340" s="40">
        <v>39.5</v>
      </c>
      <c r="G340" s="40">
        <v>52.5</v>
      </c>
      <c r="H340" s="40">
        <v>62.4</v>
      </c>
      <c r="I340" s="40">
        <v>71.599999999999994</v>
      </c>
      <c r="J340" s="40">
        <v>76.5</v>
      </c>
      <c r="K340" s="40">
        <v>74</v>
      </c>
      <c r="L340" s="40">
        <v>65.7</v>
      </c>
      <c r="M340" s="40">
        <v>54</v>
      </c>
      <c r="N340" s="40">
        <v>41.6</v>
      </c>
      <c r="O340" s="40">
        <v>28.3</v>
      </c>
      <c r="P340">
        <v>11</v>
      </c>
      <c r="S340" s="36" t="str">
        <f>IFERROR(HLOOKUP(SANCO2!$D$8,'phius_monthly climate data'!$V$3:$CI$82,'phius_monthly climate data'!$CJ340,FALSE),"")</f>
        <v/>
      </c>
      <c r="CJ340">
        <v>338</v>
      </c>
    </row>
    <row r="341" spans="1:88" ht="15" thickBot="1" x14ac:dyDescent="0.35">
      <c r="A341" t="s">
        <v>5</v>
      </c>
      <c r="B341" t="s">
        <v>48</v>
      </c>
      <c r="C341" t="s">
        <v>441</v>
      </c>
      <c r="D341" s="39">
        <v>18.600000000000001</v>
      </c>
      <c r="E341" s="40">
        <v>23.2</v>
      </c>
      <c r="F341" s="40">
        <v>34.1</v>
      </c>
      <c r="G341" s="40">
        <v>48.2</v>
      </c>
      <c r="H341" s="40">
        <v>59.5</v>
      </c>
      <c r="I341" s="40">
        <v>69.2</v>
      </c>
      <c r="J341" s="40">
        <v>72.3</v>
      </c>
      <c r="K341" s="40">
        <v>70.2</v>
      </c>
      <c r="L341" s="40">
        <v>62.4</v>
      </c>
      <c r="M341" s="40">
        <v>50.5</v>
      </c>
      <c r="N341" s="40">
        <v>35.700000000000003</v>
      </c>
      <c r="O341" s="40">
        <v>22.6</v>
      </c>
      <c r="P341">
        <v>-19</v>
      </c>
      <c r="S341" s="36" t="str">
        <f>IFERROR(HLOOKUP(SANCO2!$D$8,'phius_monthly climate data'!$V$3:$CI$82,'phius_monthly climate data'!$CJ341,FALSE),"")</f>
        <v/>
      </c>
      <c r="CJ341">
        <v>339</v>
      </c>
    </row>
    <row r="342" spans="1:88" ht="15" thickBot="1" x14ac:dyDescent="0.35">
      <c r="A342" t="s">
        <v>5</v>
      </c>
      <c r="B342" t="s">
        <v>48</v>
      </c>
      <c r="C342" t="s">
        <v>442</v>
      </c>
      <c r="D342" s="39">
        <v>24.5</v>
      </c>
      <c r="E342" s="40">
        <v>28.1</v>
      </c>
      <c r="F342" s="40">
        <v>40.4</v>
      </c>
      <c r="G342" s="40">
        <v>51.8</v>
      </c>
      <c r="H342" s="40">
        <v>62.7</v>
      </c>
      <c r="I342" s="40">
        <v>71.900000000000006</v>
      </c>
      <c r="J342" s="40">
        <v>75.8</v>
      </c>
      <c r="K342" s="40">
        <v>74.099999999999994</v>
      </c>
      <c r="L342" s="40">
        <v>65.2</v>
      </c>
      <c r="M342" s="40">
        <v>53.5</v>
      </c>
      <c r="N342" s="40">
        <v>39.9</v>
      </c>
      <c r="O342" s="40">
        <v>28.6</v>
      </c>
      <c r="P342">
        <v>7</v>
      </c>
      <c r="S342" s="36" t="str">
        <f>IFERROR(HLOOKUP(SANCO2!$D$8,'phius_monthly climate data'!$V$3:$CI$82,'phius_monthly climate data'!$CJ342,FALSE),"")</f>
        <v/>
      </c>
      <c r="CJ342">
        <v>340</v>
      </c>
    </row>
    <row r="343" spans="1:88" ht="15" thickBot="1" x14ac:dyDescent="0.35">
      <c r="A343" t="s">
        <v>5</v>
      </c>
      <c r="B343" t="s">
        <v>48</v>
      </c>
      <c r="C343" t="s">
        <v>443</v>
      </c>
      <c r="D343" s="39">
        <v>20.9</v>
      </c>
      <c r="E343" s="40">
        <v>25</v>
      </c>
      <c r="F343" s="40">
        <v>36.9</v>
      </c>
      <c r="G343" s="40">
        <v>49.1</v>
      </c>
      <c r="H343" s="40">
        <v>60.7</v>
      </c>
      <c r="I343" s="40">
        <v>69.900000000000006</v>
      </c>
      <c r="J343" s="40">
        <v>73.2</v>
      </c>
      <c r="K343" s="40">
        <v>70.900000000000006</v>
      </c>
      <c r="L343" s="40">
        <v>63.3</v>
      </c>
      <c r="M343" s="40">
        <v>51.3</v>
      </c>
      <c r="N343" s="40">
        <v>38.799999999999997</v>
      </c>
      <c r="O343" s="40">
        <v>26.4</v>
      </c>
      <c r="P343">
        <v>4</v>
      </c>
      <c r="S343" s="36" t="str">
        <f>IFERROR(HLOOKUP(SANCO2!$D$8,'phius_monthly climate data'!$V$3:$CI$82,'phius_monthly climate data'!$CJ343,FALSE),"")</f>
        <v/>
      </c>
      <c r="CJ343">
        <v>341</v>
      </c>
    </row>
    <row r="344" spans="1:88" ht="15" thickBot="1" x14ac:dyDescent="0.35">
      <c r="A344" t="s">
        <v>5</v>
      </c>
      <c r="B344" t="s">
        <v>48</v>
      </c>
      <c r="C344" t="s">
        <v>444</v>
      </c>
      <c r="D344" s="39">
        <v>25.2</v>
      </c>
      <c r="E344" s="40">
        <v>29.5</v>
      </c>
      <c r="F344" s="40">
        <v>40.200000000000003</v>
      </c>
      <c r="G344" s="40">
        <v>52.8</v>
      </c>
      <c r="H344" s="40">
        <v>63.4</v>
      </c>
      <c r="I344" s="40">
        <v>72.8</v>
      </c>
      <c r="J344" s="40">
        <v>76</v>
      </c>
      <c r="K344" s="40">
        <v>75.099999999999994</v>
      </c>
      <c r="L344" s="40">
        <v>66.599999999999994</v>
      </c>
      <c r="M344" s="40">
        <v>54.6</v>
      </c>
      <c r="N344" s="40">
        <v>40.1</v>
      </c>
      <c r="O344" s="40">
        <v>28.3</v>
      </c>
      <c r="P344">
        <v>12</v>
      </c>
      <c r="S344" s="36" t="str">
        <f>IFERROR(HLOOKUP(SANCO2!$D$8,'phius_monthly climate data'!$V$3:$CI$82,'phius_monthly climate data'!$CJ344,FALSE),"")</f>
        <v/>
      </c>
      <c r="CJ344">
        <v>342</v>
      </c>
    </row>
    <row r="345" spans="1:88" ht="15" thickBot="1" x14ac:dyDescent="0.35">
      <c r="A345" t="s">
        <v>5</v>
      </c>
      <c r="B345" t="s">
        <v>48</v>
      </c>
      <c r="C345" t="s">
        <v>445</v>
      </c>
      <c r="D345" s="39">
        <v>23.9</v>
      </c>
      <c r="E345" s="40">
        <v>27.3</v>
      </c>
      <c r="F345" s="40">
        <v>38.5</v>
      </c>
      <c r="G345" s="40">
        <v>51.2</v>
      </c>
      <c r="H345" s="40">
        <v>62.1</v>
      </c>
      <c r="I345" s="40">
        <v>70.599999999999994</v>
      </c>
      <c r="J345" s="40">
        <v>75.3</v>
      </c>
      <c r="K345" s="40">
        <v>73.400000000000006</v>
      </c>
      <c r="L345" s="40">
        <v>64.3</v>
      </c>
      <c r="M345" s="40">
        <v>52.5</v>
      </c>
      <c r="N345" s="40">
        <v>39.6</v>
      </c>
      <c r="O345" s="40">
        <v>26.2</v>
      </c>
      <c r="P345">
        <v>5</v>
      </c>
      <c r="S345" s="36" t="str">
        <f>IFERROR(HLOOKUP(SANCO2!$D$8,'phius_monthly climate data'!$V$3:$CI$82,'phius_monthly climate data'!$CJ345,FALSE),"")</f>
        <v/>
      </c>
      <c r="CJ345">
        <v>343</v>
      </c>
    </row>
    <row r="346" spans="1:88" ht="15" thickBot="1" x14ac:dyDescent="0.35">
      <c r="A346" t="s">
        <v>5</v>
      </c>
      <c r="B346" t="s">
        <v>48</v>
      </c>
      <c r="C346" t="s">
        <v>446</v>
      </c>
      <c r="D346" s="39">
        <v>19.899999999999999</v>
      </c>
      <c r="E346" s="40">
        <v>23.1</v>
      </c>
      <c r="F346" s="40">
        <v>35.4</v>
      </c>
      <c r="G346" s="40">
        <v>48.8</v>
      </c>
      <c r="H346" s="40">
        <v>59.5</v>
      </c>
      <c r="I346" s="40">
        <v>69.099999999999994</v>
      </c>
      <c r="J346" s="40">
        <v>72.900000000000006</v>
      </c>
      <c r="K346" s="40">
        <v>69.8</v>
      </c>
      <c r="L346" s="40">
        <v>62.3</v>
      </c>
      <c r="M346" s="40">
        <v>50.9</v>
      </c>
      <c r="N346" s="40">
        <v>37.6</v>
      </c>
      <c r="O346" s="40">
        <v>23.8</v>
      </c>
      <c r="P346">
        <v>9</v>
      </c>
      <c r="S346" s="36" t="str">
        <f>IFERROR(HLOOKUP(SANCO2!$D$8,'phius_monthly climate data'!$V$3:$CI$82,'phius_monthly climate data'!$CJ346,FALSE),"")</f>
        <v/>
      </c>
      <c r="CJ346">
        <v>344</v>
      </c>
    </row>
    <row r="347" spans="1:88" ht="15" thickBot="1" x14ac:dyDescent="0.35">
      <c r="A347" t="s">
        <v>5</v>
      </c>
      <c r="B347" t="s">
        <v>48</v>
      </c>
      <c r="C347" t="s">
        <v>447</v>
      </c>
      <c r="D347" s="39">
        <v>22.8</v>
      </c>
      <c r="E347" s="40">
        <v>26.1</v>
      </c>
      <c r="F347" s="40">
        <v>37.4</v>
      </c>
      <c r="G347" s="40">
        <v>50.2</v>
      </c>
      <c r="H347" s="40">
        <v>60.5</v>
      </c>
      <c r="I347" s="40">
        <v>71</v>
      </c>
      <c r="J347" s="40">
        <v>75.2</v>
      </c>
      <c r="K347" s="40">
        <v>72.3</v>
      </c>
      <c r="L347" s="40">
        <v>64.599999999999994</v>
      </c>
      <c r="M347" s="40">
        <v>51.7</v>
      </c>
      <c r="N347" s="40">
        <v>38.5</v>
      </c>
      <c r="O347" s="40">
        <v>25.1</v>
      </c>
      <c r="P347">
        <v>3</v>
      </c>
      <c r="S347" s="36" t="str">
        <f>IFERROR(HLOOKUP(SANCO2!$D$8,'phius_monthly climate data'!$V$3:$CI$82,'phius_monthly climate data'!$CJ347,FALSE),"")</f>
        <v/>
      </c>
      <c r="CJ347">
        <v>345</v>
      </c>
    </row>
    <row r="348" spans="1:88" ht="15" thickBot="1" x14ac:dyDescent="0.35">
      <c r="A348" t="s">
        <v>5</v>
      </c>
      <c r="B348" t="s">
        <v>48</v>
      </c>
      <c r="C348" t="s">
        <v>448</v>
      </c>
      <c r="D348" s="39">
        <v>22.7</v>
      </c>
      <c r="E348" s="40">
        <v>27.6</v>
      </c>
      <c r="F348" s="40">
        <v>39.4</v>
      </c>
      <c r="G348" s="40">
        <v>51.5</v>
      </c>
      <c r="H348" s="40">
        <v>62.2</v>
      </c>
      <c r="I348" s="40">
        <v>71.8</v>
      </c>
      <c r="J348" s="40">
        <v>76</v>
      </c>
      <c r="K348" s="40">
        <v>74.2</v>
      </c>
      <c r="L348" s="40">
        <v>65.8</v>
      </c>
      <c r="M348" s="40">
        <v>53.6</v>
      </c>
      <c r="N348" s="40">
        <v>39.5</v>
      </c>
      <c r="O348" s="40">
        <v>27.3</v>
      </c>
      <c r="P348">
        <v>4</v>
      </c>
      <c r="S348" s="36" t="str">
        <f>IFERROR(HLOOKUP(SANCO2!$D$8,'phius_monthly climate data'!$V$3:$CI$82,'phius_monthly climate data'!$CJ348,FALSE),"")</f>
        <v/>
      </c>
      <c r="CJ348">
        <v>346</v>
      </c>
    </row>
    <row r="349" spans="1:88" ht="15" thickBot="1" x14ac:dyDescent="0.35">
      <c r="A349" t="s">
        <v>5</v>
      </c>
      <c r="B349" t="s">
        <v>48</v>
      </c>
      <c r="C349" t="s">
        <v>449</v>
      </c>
      <c r="D349" s="39">
        <v>19.2</v>
      </c>
      <c r="E349" s="40">
        <v>23.7</v>
      </c>
      <c r="F349" s="40">
        <v>35.5</v>
      </c>
      <c r="G349" s="40">
        <v>47.8</v>
      </c>
      <c r="H349" s="40">
        <v>58.8</v>
      </c>
      <c r="I349" s="40">
        <v>68.400000000000006</v>
      </c>
      <c r="J349" s="40">
        <v>71.7</v>
      </c>
      <c r="K349" s="40">
        <v>70.099999999999994</v>
      </c>
      <c r="L349" s="40">
        <v>62</v>
      </c>
      <c r="M349" s="40">
        <v>50.1</v>
      </c>
      <c r="N349" s="40">
        <v>36.700000000000003</v>
      </c>
      <c r="O349" s="40">
        <v>24.1</v>
      </c>
      <c r="P349">
        <v>-1</v>
      </c>
      <c r="S349" s="36" t="str">
        <f>IFERROR(HLOOKUP(SANCO2!$D$8,'phius_monthly climate data'!$V$3:$CI$82,'phius_monthly climate data'!$CJ349,FALSE),"")</f>
        <v/>
      </c>
      <c r="CJ349">
        <v>347</v>
      </c>
    </row>
    <row r="350" spans="1:88" ht="15" thickBot="1" x14ac:dyDescent="0.35">
      <c r="A350" t="s">
        <v>5</v>
      </c>
      <c r="B350" t="s">
        <v>48</v>
      </c>
      <c r="C350" t="s">
        <v>450</v>
      </c>
      <c r="D350" s="39">
        <v>15.9</v>
      </c>
      <c r="E350" s="40">
        <v>20.3</v>
      </c>
      <c r="F350" s="40">
        <v>32.700000000000003</v>
      </c>
      <c r="G350" s="40">
        <v>47</v>
      </c>
      <c r="H350" s="40">
        <v>58.7</v>
      </c>
      <c r="I350" s="40">
        <v>68.099999999999994</v>
      </c>
      <c r="J350" s="40">
        <v>72.3</v>
      </c>
      <c r="K350" s="40">
        <v>69</v>
      </c>
      <c r="L350" s="40">
        <v>61.7</v>
      </c>
      <c r="M350" s="40">
        <v>49</v>
      </c>
      <c r="N350" s="40">
        <v>34.6</v>
      </c>
      <c r="O350" s="40">
        <v>20.8</v>
      </c>
      <c r="P350">
        <v>-4</v>
      </c>
      <c r="S350" s="36" t="str">
        <f>IFERROR(HLOOKUP(SANCO2!$D$8,'phius_monthly climate data'!$V$3:$CI$82,'phius_monthly climate data'!$CJ350,FALSE),"")</f>
        <v/>
      </c>
      <c r="CJ350">
        <v>348</v>
      </c>
    </row>
    <row r="351" spans="1:88" ht="15" thickBot="1" x14ac:dyDescent="0.35">
      <c r="A351" t="s">
        <v>5</v>
      </c>
      <c r="B351" t="s">
        <v>48</v>
      </c>
      <c r="C351" t="s">
        <v>451</v>
      </c>
      <c r="D351" s="39">
        <v>24.5</v>
      </c>
      <c r="E351" s="40">
        <v>27.2</v>
      </c>
      <c r="F351" s="40">
        <v>40.1</v>
      </c>
      <c r="G351" s="40">
        <v>52.7</v>
      </c>
      <c r="H351" s="40">
        <v>63</v>
      </c>
      <c r="I351" s="40">
        <v>72.400000000000006</v>
      </c>
      <c r="J351" s="40">
        <v>76.099999999999994</v>
      </c>
      <c r="K351" s="40">
        <v>74</v>
      </c>
      <c r="L351" s="40">
        <v>65.3</v>
      </c>
      <c r="M351" s="40">
        <v>53.6</v>
      </c>
      <c r="N351" s="40">
        <v>41.6</v>
      </c>
      <c r="O351" s="40">
        <v>28.2</v>
      </c>
      <c r="P351">
        <v>5</v>
      </c>
      <c r="S351" s="36" t="str">
        <f>IFERROR(HLOOKUP(SANCO2!$D$8,'phius_monthly climate data'!$V$3:$CI$82,'phius_monthly climate data'!$CJ351,FALSE),"")</f>
        <v/>
      </c>
      <c r="CJ351">
        <v>349</v>
      </c>
    </row>
    <row r="352" spans="1:88" ht="15" thickBot="1" x14ac:dyDescent="0.35">
      <c r="A352" t="s">
        <v>5</v>
      </c>
      <c r="B352" t="s">
        <v>48</v>
      </c>
      <c r="C352" t="s">
        <v>452</v>
      </c>
      <c r="D352" s="39">
        <v>17.7</v>
      </c>
      <c r="E352" s="40">
        <v>22.4</v>
      </c>
      <c r="F352" s="40">
        <v>34.9</v>
      </c>
      <c r="G352" s="40">
        <v>47.9</v>
      </c>
      <c r="H352" s="40">
        <v>59.6</v>
      </c>
      <c r="I352" s="40">
        <v>69.2</v>
      </c>
      <c r="J352" s="40">
        <v>73.099999999999994</v>
      </c>
      <c r="K352" s="40">
        <v>70.8</v>
      </c>
      <c r="L352" s="40">
        <v>62.6</v>
      </c>
      <c r="M352" s="40">
        <v>50.7</v>
      </c>
      <c r="N352" s="40">
        <v>36.4</v>
      </c>
      <c r="O352" s="40">
        <v>22.9</v>
      </c>
      <c r="P352">
        <v>-4</v>
      </c>
      <c r="S352" s="36" t="str">
        <f>IFERROR(HLOOKUP(SANCO2!$D$8,'phius_monthly climate data'!$V$3:$CI$82,'phius_monthly climate data'!$CJ352,FALSE),"")</f>
        <v/>
      </c>
      <c r="CJ352">
        <v>350</v>
      </c>
    </row>
    <row r="353" spans="1:88" ht="15" thickBot="1" x14ac:dyDescent="0.35">
      <c r="A353" t="s">
        <v>5</v>
      </c>
      <c r="B353" t="s">
        <v>48</v>
      </c>
      <c r="C353" t="s">
        <v>453</v>
      </c>
      <c r="D353" s="39">
        <v>26</v>
      </c>
      <c r="E353" s="40">
        <v>30</v>
      </c>
      <c r="F353" s="40">
        <v>42.1</v>
      </c>
      <c r="G353" s="40">
        <v>53.5</v>
      </c>
      <c r="H353" s="40">
        <v>64.400000000000006</v>
      </c>
      <c r="I353" s="40">
        <v>72.599999999999994</v>
      </c>
      <c r="J353" s="40">
        <v>76.599999999999994</v>
      </c>
      <c r="K353" s="40">
        <v>75.599999999999994</v>
      </c>
      <c r="L353" s="40">
        <v>67.2</v>
      </c>
      <c r="M353" s="40">
        <v>55.8</v>
      </c>
      <c r="N353" s="40">
        <v>42.2</v>
      </c>
      <c r="O353" s="40">
        <v>31.3</v>
      </c>
      <c r="P353">
        <v>9</v>
      </c>
      <c r="S353" s="36" t="str">
        <f>IFERROR(HLOOKUP(SANCO2!$D$8,'phius_monthly climate data'!$V$3:$CI$82,'phius_monthly climate data'!$CJ353,FALSE),"")</f>
        <v/>
      </c>
      <c r="CJ353">
        <v>351</v>
      </c>
    </row>
    <row r="354" spans="1:88" ht="15" thickBot="1" x14ac:dyDescent="0.35">
      <c r="A354" t="s">
        <v>5</v>
      </c>
      <c r="B354" t="s">
        <v>48</v>
      </c>
      <c r="C354" t="s">
        <v>454</v>
      </c>
      <c r="D354" s="39">
        <v>27.4</v>
      </c>
      <c r="E354" s="40">
        <v>30.7</v>
      </c>
      <c r="F354" s="40">
        <v>42.5</v>
      </c>
      <c r="G354" s="40">
        <v>54.1</v>
      </c>
      <c r="H354" s="40">
        <v>64.3</v>
      </c>
      <c r="I354" s="40">
        <v>72.900000000000006</v>
      </c>
      <c r="J354" s="40">
        <v>77.3</v>
      </c>
      <c r="K354" s="40">
        <v>75.8</v>
      </c>
      <c r="L354" s="40">
        <v>66.8</v>
      </c>
      <c r="M354" s="40">
        <v>55.6</v>
      </c>
      <c r="N354" s="40">
        <v>43.5</v>
      </c>
      <c r="O354" s="40">
        <v>31.5</v>
      </c>
      <c r="P354">
        <v>12</v>
      </c>
      <c r="S354" s="36" t="str">
        <f>IFERROR(HLOOKUP(SANCO2!$D$8,'phius_monthly climate data'!$V$3:$CI$82,'phius_monthly climate data'!$CJ354,FALSE),"")</f>
        <v/>
      </c>
      <c r="CJ354">
        <v>352</v>
      </c>
    </row>
    <row r="355" spans="1:88" ht="15" thickBot="1" x14ac:dyDescent="0.35">
      <c r="A355" t="s">
        <v>5</v>
      </c>
      <c r="B355" t="s">
        <v>48</v>
      </c>
      <c r="C355" t="s">
        <v>455</v>
      </c>
      <c r="D355" s="39">
        <v>25.2</v>
      </c>
      <c r="E355" s="40">
        <v>28.3</v>
      </c>
      <c r="F355" s="40">
        <v>39.9</v>
      </c>
      <c r="G355" s="40">
        <v>52.9</v>
      </c>
      <c r="H355" s="40">
        <v>63</v>
      </c>
      <c r="I355" s="40">
        <v>72</v>
      </c>
      <c r="J355" s="40">
        <v>76.400000000000006</v>
      </c>
      <c r="K355" s="40">
        <v>74.7</v>
      </c>
      <c r="L355" s="40">
        <v>66.099999999999994</v>
      </c>
      <c r="M355" s="40">
        <v>53.8</v>
      </c>
      <c r="N355" s="40">
        <v>42.4</v>
      </c>
      <c r="O355" s="40">
        <v>29.7</v>
      </c>
      <c r="P355">
        <v>9</v>
      </c>
      <c r="S355" s="36" t="str">
        <f>IFERROR(HLOOKUP(SANCO2!$D$8,'phius_monthly climate data'!$V$3:$CI$82,'phius_monthly climate data'!$CJ355,FALSE),"")</f>
        <v/>
      </c>
      <c r="CJ355">
        <v>353</v>
      </c>
    </row>
    <row r="356" spans="1:88" ht="15" thickBot="1" x14ac:dyDescent="0.35">
      <c r="A356" t="s">
        <v>5</v>
      </c>
      <c r="B356" t="s">
        <v>48</v>
      </c>
      <c r="C356" t="s">
        <v>456</v>
      </c>
      <c r="D356" s="39">
        <v>21.1</v>
      </c>
      <c r="E356" s="40">
        <v>25</v>
      </c>
      <c r="F356" s="40">
        <v>36.799999999999997</v>
      </c>
      <c r="G356" s="40">
        <v>49.4</v>
      </c>
      <c r="H356" s="40">
        <v>60.6</v>
      </c>
      <c r="I356" s="40">
        <v>71.099999999999994</v>
      </c>
      <c r="J356" s="40">
        <v>74.900000000000006</v>
      </c>
      <c r="K356" s="40">
        <v>72.599999999999994</v>
      </c>
      <c r="L356" s="40">
        <v>63.2</v>
      </c>
      <c r="M356" s="40">
        <v>51.4</v>
      </c>
      <c r="N356" s="40">
        <v>36.5</v>
      </c>
      <c r="O356" s="40">
        <v>24.4</v>
      </c>
      <c r="P356">
        <v>7</v>
      </c>
      <c r="S356" s="36" t="str">
        <f>IFERROR(HLOOKUP(SANCO2!$D$8,'phius_monthly climate data'!$V$3:$CI$82,'phius_monthly climate data'!$CJ356,FALSE),"")</f>
        <v/>
      </c>
      <c r="CJ356">
        <v>354</v>
      </c>
    </row>
    <row r="357" spans="1:88" ht="15" thickBot="1" x14ac:dyDescent="0.35">
      <c r="A357" t="s">
        <v>5</v>
      </c>
      <c r="B357" t="s">
        <v>48</v>
      </c>
      <c r="C357" t="s">
        <v>457</v>
      </c>
      <c r="D357" s="39">
        <v>16.2</v>
      </c>
      <c r="E357" s="40">
        <v>21</v>
      </c>
      <c r="F357" s="40">
        <v>33.1</v>
      </c>
      <c r="G357" s="40">
        <v>46.5</v>
      </c>
      <c r="H357" s="40">
        <v>58.4</v>
      </c>
      <c r="I357" s="40">
        <v>68.400000000000006</v>
      </c>
      <c r="J357" s="40">
        <v>71.599999999999994</v>
      </c>
      <c r="K357" s="40">
        <v>69.400000000000006</v>
      </c>
      <c r="L357" s="40">
        <v>61.2</v>
      </c>
      <c r="M357" s="40">
        <v>48.9</v>
      </c>
      <c r="N357" s="40">
        <v>34.299999999999997</v>
      </c>
      <c r="O357" s="40">
        <v>21.2</v>
      </c>
      <c r="P357">
        <v>-9</v>
      </c>
      <c r="S357" s="36" t="str">
        <f>IFERROR(HLOOKUP(SANCO2!$D$8,'phius_monthly climate data'!$V$3:$CI$82,'phius_monthly climate data'!$CJ357,FALSE),"")</f>
        <v/>
      </c>
      <c r="CJ357">
        <v>355</v>
      </c>
    </row>
    <row r="358" spans="1:88" ht="15" thickBot="1" x14ac:dyDescent="0.35">
      <c r="A358" t="s">
        <v>5</v>
      </c>
      <c r="B358" t="s">
        <v>48</v>
      </c>
      <c r="C358" t="s">
        <v>458</v>
      </c>
      <c r="D358" s="39">
        <v>20.5</v>
      </c>
      <c r="E358" s="40">
        <v>23.9</v>
      </c>
      <c r="F358" s="40">
        <v>37.299999999999997</v>
      </c>
      <c r="G358" s="40">
        <v>48.6</v>
      </c>
      <c r="H358" s="40">
        <v>60.4</v>
      </c>
      <c r="I358" s="40">
        <v>69.900000000000006</v>
      </c>
      <c r="J358" s="40">
        <v>73</v>
      </c>
      <c r="K358" s="40">
        <v>71.2</v>
      </c>
      <c r="L358" s="40">
        <v>62.3</v>
      </c>
      <c r="M358" s="40">
        <v>50.5</v>
      </c>
      <c r="N358" s="40">
        <v>38</v>
      </c>
      <c r="O358" s="40">
        <v>24.8</v>
      </c>
      <c r="P358">
        <v>-16</v>
      </c>
      <c r="S358" s="36" t="str">
        <f>IFERROR(HLOOKUP(SANCO2!$D$8,'phius_monthly climate data'!$V$3:$CI$82,'phius_monthly climate data'!$CJ358,FALSE),"")</f>
        <v/>
      </c>
      <c r="CJ358">
        <v>356</v>
      </c>
    </row>
    <row r="359" spans="1:88" ht="15" thickBot="1" x14ac:dyDescent="0.35">
      <c r="A359" t="s">
        <v>5</v>
      </c>
      <c r="B359" t="s">
        <v>48</v>
      </c>
      <c r="C359" t="s">
        <v>459</v>
      </c>
      <c r="D359" s="39">
        <v>24.4</v>
      </c>
      <c r="E359" s="40">
        <v>28.3</v>
      </c>
      <c r="F359" s="40">
        <v>39.4</v>
      </c>
      <c r="G359" s="40">
        <v>52.2</v>
      </c>
      <c r="H359" s="40">
        <v>62.7</v>
      </c>
      <c r="I359" s="40">
        <v>72.3</v>
      </c>
      <c r="J359" s="40">
        <v>76.599999999999994</v>
      </c>
      <c r="K359" s="40">
        <v>74</v>
      </c>
      <c r="L359" s="40">
        <v>66</v>
      </c>
      <c r="M359" s="40">
        <v>53.6</v>
      </c>
      <c r="N359" s="40">
        <v>40.5</v>
      </c>
      <c r="O359" s="40">
        <v>28.6</v>
      </c>
      <c r="P359">
        <v>2</v>
      </c>
      <c r="S359" s="36" t="str">
        <f>IFERROR(HLOOKUP(SANCO2!$D$8,'phius_monthly climate data'!$V$3:$CI$82,'phius_monthly climate data'!$CJ359,FALSE),"")</f>
        <v/>
      </c>
      <c r="CJ359">
        <v>357</v>
      </c>
    </row>
    <row r="360" spans="1:88" ht="15" thickBot="1" x14ac:dyDescent="0.35">
      <c r="A360" t="s">
        <v>5</v>
      </c>
      <c r="B360" t="s">
        <v>48</v>
      </c>
      <c r="C360" t="s">
        <v>460</v>
      </c>
      <c r="D360" s="39">
        <v>22.8</v>
      </c>
      <c r="E360" s="40">
        <v>25.7</v>
      </c>
      <c r="F360" s="40">
        <v>37.9</v>
      </c>
      <c r="G360" s="40">
        <v>50.7</v>
      </c>
      <c r="H360" s="40">
        <v>61.3</v>
      </c>
      <c r="I360" s="40">
        <v>70.7</v>
      </c>
      <c r="J360" s="40">
        <v>75.099999999999994</v>
      </c>
      <c r="K360" s="40">
        <v>72.599999999999994</v>
      </c>
      <c r="L360" s="40">
        <v>64.2</v>
      </c>
      <c r="M360" s="40">
        <v>52.6</v>
      </c>
      <c r="N360" s="40">
        <v>38.9</v>
      </c>
      <c r="O360" s="40">
        <v>26.4</v>
      </c>
      <c r="P360">
        <v>-12</v>
      </c>
      <c r="S360" s="36" t="str">
        <f>IFERROR(HLOOKUP(SANCO2!$D$8,'phius_monthly climate data'!$V$3:$CI$82,'phius_monthly climate data'!$CJ360,FALSE),"")</f>
        <v/>
      </c>
      <c r="CJ360">
        <v>358</v>
      </c>
    </row>
    <row r="361" spans="1:88" ht="15" thickBot="1" x14ac:dyDescent="0.35">
      <c r="A361" t="s">
        <v>5</v>
      </c>
      <c r="B361" t="s">
        <v>48</v>
      </c>
      <c r="C361" t="s">
        <v>461</v>
      </c>
      <c r="D361" s="39">
        <v>19.5</v>
      </c>
      <c r="E361" s="40">
        <v>22.7</v>
      </c>
      <c r="F361" s="40">
        <v>35.799999999999997</v>
      </c>
      <c r="G361" s="40">
        <v>49.1</v>
      </c>
      <c r="H361" s="40">
        <v>60.3</v>
      </c>
      <c r="I361" s="40">
        <v>69.7</v>
      </c>
      <c r="J361" s="40">
        <v>72.099999999999994</v>
      </c>
      <c r="K361" s="40">
        <v>70.400000000000006</v>
      </c>
      <c r="L361" s="40">
        <v>63.8</v>
      </c>
      <c r="M361" s="40">
        <v>49.8</v>
      </c>
      <c r="N361" s="40">
        <v>36.5</v>
      </c>
      <c r="O361" s="40">
        <v>24.7</v>
      </c>
      <c r="P361">
        <v>7</v>
      </c>
      <c r="S361" s="36" t="str">
        <f>IFERROR(HLOOKUP(SANCO2!$D$8,'phius_monthly climate data'!$V$3:$CI$82,'phius_monthly climate data'!$CJ361,FALSE),"")</f>
        <v/>
      </c>
      <c r="CJ361">
        <v>359</v>
      </c>
    </row>
    <row r="362" spans="1:88" ht="15" thickBot="1" x14ac:dyDescent="0.35">
      <c r="A362" t="s">
        <v>5</v>
      </c>
      <c r="B362" t="s">
        <v>48</v>
      </c>
      <c r="C362" t="s">
        <v>462</v>
      </c>
      <c r="D362" s="39">
        <v>19.7</v>
      </c>
      <c r="E362" s="40">
        <v>24.1</v>
      </c>
      <c r="F362" s="40">
        <v>35.700000000000003</v>
      </c>
      <c r="G362" s="40">
        <v>49.6</v>
      </c>
      <c r="H362" s="40">
        <v>60.7</v>
      </c>
      <c r="I362" s="40">
        <v>70.5</v>
      </c>
      <c r="J362" s="40">
        <v>74.7</v>
      </c>
      <c r="K362" s="40">
        <v>72.400000000000006</v>
      </c>
      <c r="L362" s="40">
        <v>64.3</v>
      </c>
      <c r="M362" s="40">
        <v>51</v>
      </c>
      <c r="N362" s="40">
        <v>36.5</v>
      </c>
      <c r="O362" s="40">
        <v>22.5</v>
      </c>
      <c r="P362">
        <v>-1</v>
      </c>
      <c r="S362" s="36" t="str">
        <f>IFERROR(HLOOKUP(SANCO2!$D$8,'phius_monthly climate data'!$V$3:$CI$82,'phius_monthly climate data'!$CJ362,FALSE),"")</f>
        <v/>
      </c>
      <c r="CJ362">
        <v>360</v>
      </c>
    </row>
    <row r="363" spans="1:88" ht="15" thickBot="1" x14ac:dyDescent="0.35">
      <c r="A363" t="s">
        <v>5</v>
      </c>
      <c r="B363" t="s">
        <v>48</v>
      </c>
      <c r="C363" t="s">
        <v>463</v>
      </c>
      <c r="D363" s="39">
        <v>23.4</v>
      </c>
      <c r="E363" s="40">
        <v>27.9</v>
      </c>
      <c r="F363" s="40">
        <v>39.5</v>
      </c>
      <c r="G363" s="40">
        <v>51.3</v>
      </c>
      <c r="H363" s="40">
        <v>61.9</v>
      </c>
      <c r="I363" s="40">
        <v>71.400000000000006</v>
      </c>
      <c r="J363" s="40">
        <v>75.099999999999994</v>
      </c>
      <c r="K363" s="40">
        <v>73.3</v>
      </c>
      <c r="L363" s="40">
        <v>64.8</v>
      </c>
      <c r="M363" s="40">
        <v>53.2</v>
      </c>
      <c r="N363" s="40">
        <v>39.799999999999997</v>
      </c>
      <c r="O363" s="40">
        <v>27.7</v>
      </c>
      <c r="P363">
        <v>1</v>
      </c>
      <c r="S363" s="36" t="str">
        <f>IFERROR(HLOOKUP(SANCO2!$D$8,'phius_monthly climate data'!$V$3:$CI$82,'phius_monthly climate data'!$CJ363,FALSE),"")</f>
        <v/>
      </c>
      <c r="CJ363">
        <v>361</v>
      </c>
    </row>
    <row r="364" spans="1:88" ht="15" thickBot="1" x14ac:dyDescent="0.35">
      <c r="A364" t="s">
        <v>5</v>
      </c>
      <c r="B364" t="s">
        <v>48</v>
      </c>
      <c r="C364" t="s">
        <v>464</v>
      </c>
      <c r="D364" s="39">
        <v>25.2</v>
      </c>
      <c r="E364" s="40">
        <v>29.6</v>
      </c>
      <c r="F364" s="40">
        <v>40.6</v>
      </c>
      <c r="G364" s="40">
        <v>52.9</v>
      </c>
      <c r="H364" s="40">
        <v>63.7</v>
      </c>
      <c r="I364" s="40">
        <v>72.8</v>
      </c>
      <c r="J364" s="40">
        <v>77</v>
      </c>
      <c r="K364" s="40">
        <v>74.599999999999994</v>
      </c>
      <c r="L364" s="40">
        <v>65.400000000000006</v>
      </c>
      <c r="M364" s="40">
        <v>54.2</v>
      </c>
      <c r="N364" s="40">
        <v>41</v>
      </c>
      <c r="O364" s="40">
        <v>28.9</v>
      </c>
      <c r="P364">
        <v>1</v>
      </c>
      <c r="S364" s="36" t="str">
        <f>IFERROR(HLOOKUP(SANCO2!$D$8,'phius_monthly climate data'!$V$3:$CI$82,'phius_monthly climate data'!$CJ364,FALSE),"")</f>
        <v/>
      </c>
      <c r="CJ364">
        <v>362</v>
      </c>
    </row>
    <row r="365" spans="1:88" ht="15" thickBot="1" x14ac:dyDescent="0.35">
      <c r="A365" t="s">
        <v>5</v>
      </c>
      <c r="B365" t="s">
        <v>48</v>
      </c>
      <c r="C365" t="s">
        <v>465</v>
      </c>
      <c r="D365" s="39">
        <v>18.5</v>
      </c>
      <c r="E365" s="40">
        <v>22.5</v>
      </c>
      <c r="F365" s="40">
        <v>34.200000000000003</v>
      </c>
      <c r="G365" s="40">
        <v>48.1</v>
      </c>
      <c r="H365" s="40">
        <v>59.8</v>
      </c>
      <c r="I365" s="40">
        <v>69.8</v>
      </c>
      <c r="J365" s="40">
        <v>73.400000000000006</v>
      </c>
      <c r="K365" s="40">
        <v>70.2</v>
      </c>
      <c r="L365" s="40">
        <v>61.6</v>
      </c>
      <c r="M365" s="40">
        <v>49.2</v>
      </c>
      <c r="N365" s="40">
        <v>35.299999999999997</v>
      </c>
      <c r="O365" s="40">
        <v>23.2</v>
      </c>
      <c r="P365">
        <v>-2</v>
      </c>
      <c r="S365" s="36" t="str">
        <f>IFERROR(HLOOKUP(SANCO2!$D$8,'phius_monthly climate data'!$V$3:$CI$82,'phius_monthly climate data'!$CJ365,FALSE),"")</f>
        <v/>
      </c>
      <c r="CJ365">
        <v>363</v>
      </c>
    </row>
    <row r="366" spans="1:88" ht="15" thickBot="1" x14ac:dyDescent="0.35">
      <c r="A366" t="s">
        <v>5</v>
      </c>
      <c r="B366" t="s">
        <v>48</v>
      </c>
      <c r="C366" t="s">
        <v>466</v>
      </c>
      <c r="D366" s="39">
        <v>25.9</v>
      </c>
      <c r="E366" s="40">
        <v>29.6</v>
      </c>
      <c r="F366" s="40">
        <v>41.1</v>
      </c>
      <c r="G366" s="40">
        <v>53</v>
      </c>
      <c r="H366" s="40">
        <v>64.5</v>
      </c>
      <c r="I366" s="40">
        <v>73.099999999999994</v>
      </c>
      <c r="J366" s="40">
        <v>77.599999999999994</v>
      </c>
      <c r="K366" s="40">
        <v>74.7</v>
      </c>
      <c r="L366" s="40">
        <v>66.2</v>
      </c>
      <c r="M366" s="40">
        <v>55.1</v>
      </c>
      <c r="N366" s="40">
        <v>40.9</v>
      </c>
      <c r="O366" s="40">
        <v>29.4</v>
      </c>
      <c r="P366">
        <v>4</v>
      </c>
      <c r="S366" s="36" t="str">
        <f>IFERROR(HLOOKUP(SANCO2!$D$8,'phius_monthly climate data'!$V$3:$CI$82,'phius_monthly climate data'!$CJ366,FALSE),"")</f>
        <v/>
      </c>
      <c r="CJ366">
        <v>364</v>
      </c>
    </row>
    <row r="367" spans="1:88" ht="15" thickBot="1" x14ac:dyDescent="0.35">
      <c r="A367" t="s">
        <v>5</v>
      </c>
      <c r="B367" t="s">
        <v>48</v>
      </c>
      <c r="C367" t="s">
        <v>467</v>
      </c>
      <c r="D367" s="39">
        <v>20.399999999999999</v>
      </c>
      <c r="E367" s="40">
        <v>25.5</v>
      </c>
      <c r="F367" s="40">
        <v>37</v>
      </c>
      <c r="G367" s="40">
        <v>49.6</v>
      </c>
      <c r="H367" s="40">
        <v>61.2</v>
      </c>
      <c r="I367" s="40">
        <v>70.8</v>
      </c>
      <c r="J367" s="40">
        <v>74.5</v>
      </c>
      <c r="K367" s="40">
        <v>72.400000000000006</v>
      </c>
      <c r="L367" s="40">
        <v>64</v>
      </c>
      <c r="M367" s="40">
        <v>51.3</v>
      </c>
      <c r="N367" s="40">
        <v>36.4</v>
      </c>
      <c r="O367" s="40">
        <v>24.1</v>
      </c>
      <c r="P367">
        <v>6</v>
      </c>
      <c r="S367" s="36" t="str">
        <f>IFERROR(HLOOKUP(SANCO2!$D$8,'phius_monthly climate data'!$V$3:$CI$82,'phius_monthly climate data'!$CJ367,FALSE),"")</f>
        <v/>
      </c>
      <c r="CJ367">
        <v>365</v>
      </c>
    </row>
    <row r="368" spans="1:88" ht="15" thickBot="1" x14ac:dyDescent="0.35">
      <c r="A368" t="s">
        <v>5</v>
      </c>
      <c r="B368" t="s">
        <v>48</v>
      </c>
      <c r="C368" t="s">
        <v>468</v>
      </c>
      <c r="D368" s="39">
        <v>17</v>
      </c>
      <c r="E368" s="40">
        <v>21.4</v>
      </c>
      <c r="F368" s="40">
        <v>33.299999999999997</v>
      </c>
      <c r="G368" s="40">
        <v>47</v>
      </c>
      <c r="H368" s="40">
        <v>58.8</v>
      </c>
      <c r="I368" s="40">
        <v>68.8</v>
      </c>
      <c r="J368" s="40">
        <v>72.7</v>
      </c>
      <c r="K368" s="40">
        <v>70</v>
      </c>
      <c r="L368" s="40">
        <v>62.2</v>
      </c>
      <c r="M368" s="40">
        <v>49.1</v>
      </c>
      <c r="N368" s="40">
        <v>34.4</v>
      </c>
      <c r="O368" s="40">
        <v>21.1</v>
      </c>
      <c r="P368">
        <v>-4</v>
      </c>
      <c r="S368" s="36" t="str">
        <f>IFERROR(HLOOKUP(SANCO2!$D$8,'phius_monthly climate data'!$V$3:$CI$82,'phius_monthly climate data'!$CJ368,FALSE),"")</f>
        <v/>
      </c>
      <c r="CJ368">
        <v>366</v>
      </c>
    </row>
    <row r="369" spans="1:88" ht="15" thickBot="1" x14ac:dyDescent="0.35">
      <c r="A369" t="s">
        <v>5</v>
      </c>
      <c r="B369" t="s">
        <v>48</v>
      </c>
      <c r="C369" t="s">
        <v>469</v>
      </c>
      <c r="D369" s="39">
        <v>20.3</v>
      </c>
      <c r="E369" s="40">
        <v>23.7</v>
      </c>
      <c r="F369" s="40">
        <v>35.799999999999997</v>
      </c>
      <c r="G369" s="40">
        <v>49.4</v>
      </c>
      <c r="H369" s="40">
        <v>61.1</v>
      </c>
      <c r="I369" s="40">
        <v>70.7</v>
      </c>
      <c r="J369" s="40">
        <v>74.400000000000006</v>
      </c>
      <c r="K369" s="40">
        <v>71.599999999999994</v>
      </c>
      <c r="L369" s="40">
        <v>64</v>
      </c>
      <c r="M369" s="40">
        <v>51.7</v>
      </c>
      <c r="N369" s="40">
        <v>37.200000000000003</v>
      </c>
      <c r="O369" s="40">
        <v>23.7</v>
      </c>
      <c r="P369">
        <v>2</v>
      </c>
      <c r="S369" s="36" t="str">
        <f>IFERROR(HLOOKUP(SANCO2!$D$8,'phius_monthly climate data'!$V$3:$CI$82,'phius_monthly climate data'!$CJ369,FALSE),"")</f>
        <v/>
      </c>
      <c r="CJ369">
        <v>367</v>
      </c>
    </row>
    <row r="370" spans="1:88" ht="15" thickBot="1" x14ac:dyDescent="0.35">
      <c r="A370" t="s">
        <v>5</v>
      </c>
      <c r="B370" t="s">
        <v>48</v>
      </c>
      <c r="C370" t="s">
        <v>470</v>
      </c>
      <c r="D370" s="39">
        <v>25</v>
      </c>
      <c r="E370" s="40">
        <v>28</v>
      </c>
      <c r="F370" s="40">
        <v>40</v>
      </c>
      <c r="G370" s="40">
        <v>52.5</v>
      </c>
      <c r="H370" s="40">
        <v>63.3</v>
      </c>
      <c r="I370" s="40">
        <v>72.3</v>
      </c>
      <c r="J370" s="40">
        <v>75.5</v>
      </c>
      <c r="K370" s="40">
        <v>73.7</v>
      </c>
      <c r="L370" s="40">
        <v>64.8</v>
      </c>
      <c r="M370" s="40">
        <v>53.8</v>
      </c>
      <c r="N370" s="40">
        <v>40.5</v>
      </c>
      <c r="O370" s="40">
        <v>28</v>
      </c>
      <c r="P370">
        <v>12</v>
      </c>
      <c r="S370" s="36" t="str">
        <f>IFERROR(HLOOKUP(SANCO2!$D$8,'phius_monthly climate data'!$V$3:$CI$82,'phius_monthly climate data'!$CJ370,FALSE),"")</f>
        <v/>
      </c>
      <c r="CJ370">
        <v>368</v>
      </c>
    </row>
    <row r="371" spans="1:88" ht="15" thickBot="1" x14ac:dyDescent="0.35">
      <c r="A371" t="s">
        <v>5</v>
      </c>
      <c r="B371" t="s">
        <v>48</v>
      </c>
      <c r="C371" t="s">
        <v>471</v>
      </c>
      <c r="D371" s="39">
        <v>18.5</v>
      </c>
      <c r="E371" s="40">
        <v>23.3</v>
      </c>
      <c r="F371" s="40">
        <v>35.6</v>
      </c>
      <c r="G371" s="40">
        <v>48.4</v>
      </c>
      <c r="H371" s="40">
        <v>60.1</v>
      </c>
      <c r="I371" s="40">
        <v>70</v>
      </c>
      <c r="J371" s="40">
        <v>73</v>
      </c>
      <c r="K371" s="40">
        <v>70.900000000000006</v>
      </c>
      <c r="L371" s="40">
        <v>62.9</v>
      </c>
      <c r="M371" s="40">
        <v>50.5</v>
      </c>
      <c r="N371" s="40">
        <v>36.4</v>
      </c>
      <c r="O371" s="40">
        <v>23.4</v>
      </c>
      <c r="P371">
        <v>-5</v>
      </c>
      <c r="S371" s="36" t="str">
        <f>IFERROR(HLOOKUP(SANCO2!$D$8,'phius_monthly climate data'!$V$3:$CI$82,'phius_monthly climate data'!$CJ371,FALSE),"")</f>
        <v/>
      </c>
      <c r="CJ371">
        <v>369</v>
      </c>
    </row>
    <row r="372" spans="1:88" ht="15" thickBot="1" x14ac:dyDescent="0.35">
      <c r="A372" t="s">
        <v>5</v>
      </c>
      <c r="B372" t="s">
        <v>48</v>
      </c>
      <c r="C372" t="s">
        <v>472</v>
      </c>
      <c r="D372" s="39">
        <v>20.9</v>
      </c>
      <c r="E372" s="40">
        <v>24.7</v>
      </c>
      <c r="F372" s="40">
        <v>36</v>
      </c>
      <c r="G372" s="40">
        <v>49.5</v>
      </c>
      <c r="H372" s="40">
        <v>61.2</v>
      </c>
      <c r="I372" s="40">
        <v>71.099999999999994</v>
      </c>
      <c r="J372" s="40">
        <v>74.7</v>
      </c>
      <c r="K372" s="40">
        <v>71.8</v>
      </c>
      <c r="L372" s="40">
        <v>63.3</v>
      </c>
      <c r="M372" s="40">
        <v>51.6</v>
      </c>
      <c r="N372" s="40">
        <v>37.6</v>
      </c>
      <c r="O372" s="40">
        <v>23.9</v>
      </c>
      <c r="P372">
        <v>5</v>
      </c>
      <c r="S372" s="36" t="str">
        <f>IFERROR(HLOOKUP(SANCO2!$D$8,'phius_monthly climate data'!$V$3:$CI$82,'phius_monthly climate data'!$CJ372,FALSE),"")</f>
        <v/>
      </c>
      <c r="CJ372">
        <v>370</v>
      </c>
    </row>
    <row r="373" spans="1:88" ht="15" thickBot="1" x14ac:dyDescent="0.35">
      <c r="A373" t="s">
        <v>5</v>
      </c>
      <c r="B373" t="s">
        <v>49</v>
      </c>
      <c r="C373" t="s">
        <v>473</v>
      </c>
      <c r="D373" s="39">
        <v>31.9</v>
      </c>
      <c r="E373" s="40">
        <v>37.1</v>
      </c>
      <c r="F373" s="40">
        <v>44.7</v>
      </c>
      <c r="G373" s="40">
        <v>50.5</v>
      </c>
      <c r="H373" s="40">
        <v>59.1</v>
      </c>
      <c r="I373" s="40">
        <v>67.099999999999994</v>
      </c>
      <c r="J373" s="40">
        <v>77</v>
      </c>
      <c r="K373" s="40">
        <v>75.400000000000006</v>
      </c>
      <c r="L373" s="40">
        <v>66.400000000000006</v>
      </c>
      <c r="M373" s="40">
        <v>52.9</v>
      </c>
      <c r="N373" s="40">
        <v>40</v>
      </c>
      <c r="O373" s="40">
        <v>31.8</v>
      </c>
      <c r="P373">
        <v>14</v>
      </c>
      <c r="S373" s="36" t="str">
        <f>IFERROR(HLOOKUP(SANCO2!$D$8,'phius_monthly climate data'!$V$3:$CI$82,'phius_monthly climate data'!$CJ373,FALSE),"")</f>
        <v/>
      </c>
      <c r="CJ373">
        <v>371</v>
      </c>
    </row>
    <row r="374" spans="1:88" ht="15" thickBot="1" x14ac:dyDescent="0.35">
      <c r="A374" t="s">
        <v>5</v>
      </c>
      <c r="B374" t="s">
        <v>49</v>
      </c>
      <c r="C374" t="s">
        <v>474</v>
      </c>
      <c r="D374" s="39">
        <v>28.8</v>
      </c>
      <c r="E374" s="40">
        <v>33</v>
      </c>
      <c r="F374" s="40">
        <v>41.3</v>
      </c>
      <c r="G374" s="40">
        <v>47.1</v>
      </c>
      <c r="H374" s="40">
        <v>55.4</v>
      </c>
      <c r="I374" s="40">
        <v>63.2</v>
      </c>
      <c r="J374" s="40">
        <v>72.2</v>
      </c>
      <c r="K374" s="40">
        <v>70</v>
      </c>
      <c r="L374" s="40">
        <v>61.3</v>
      </c>
      <c r="M374" s="40">
        <v>49.6</v>
      </c>
      <c r="N374" s="40">
        <v>37.799999999999997</v>
      </c>
      <c r="O374" s="40">
        <v>28.9</v>
      </c>
      <c r="P374">
        <v>20</v>
      </c>
      <c r="S374" s="36" t="str">
        <f>IFERROR(HLOOKUP(SANCO2!$D$8,'phius_monthly climate data'!$V$3:$CI$82,'phius_monthly climate data'!$CJ374,FALSE),"")</f>
        <v/>
      </c>
      <c r="CJ374">
        <v>372</v>
      </c>
    </row>
    <row r="375" spans="1:88" ht="15" thickBot="1" x14ac:dyDescent="0.35">
      <c r="A375" t="s">
        <v>5</v>
      </c>
      <c r="B375" t="s">
        <v>49</v>
      </c>
      <c r="C375" t="s">
        <v>475</v>
      </c>
      <c r="D375" s="39">
        <v>30.7</v>
      </c>
      <c r="E375" s="40">
        <v>35.9</v>
      </c>
      <c r="F375" s="40">
        <v>43.9</v>
      </c>
      <c r="G375" s="40">
        <v>49.4</v>
      </c>
      <c r="H375" s="40">
        <v>58.2</v>
      </c>
      <c r="I375" s="40">
        <v>65.5</v>
      </c>
      <c r="J375" s="40">
        <v>74.3</v>
      </c>
      <c r="K375" s="40">
        <v>72</v>
      </c>
      <c r="L375" s="40">
        <v>63</v>
      </c>
      <c r="M375" s="40">
        <v>50.6</v>
      </c>
      <c r="N375" s="40">
        <v>38.5</v>
      </c>
      <c r="O375" s="40">
        <v>31</v>
      </c>
      <c r="P375">
        <v>13</v>
      </c>
      <c r="S375" s="36" t="str">
        <f>IFERROR(HLOOKUP(SANCO2!$D$8,'phius_monthly climate data'!$V$3:$CI$82,'phius_monthly climate data'!$CJ375,FALSE),"")</f>
        <v/>
      </c>
      <c r="CJ375">
        <v>373</v>
      </c>
    </row>
    <row r="376" spans="1:88" ht="15" thickBot="1" x14ac:dyDescent="0.35">
      <c r="A376" t="s">
        <v>5</v>
      </c>
      <c r="B376" t="s">
        <v>49</v>
      </c>
      <c r="C376" t="s">
        <v>476</v>
      </c>
      <c r="D376" s="39">
        <v>29.3</v>
      </c>
      <c r="E376" s="40">
        <v>31.5</v>
      </c>
      <c r="F376" s="40">
        <v>38.4</v>
      </c>
      <c r="G376" s="40">
        <v>45.2</v>
      </c>
      <c r="H376" s="40">
        <v>53.7</v>
      </c>
      <c r="I376" s="40">
        <v>59.5</v>
      </c>
      <c r="J376" s="40">
        <v>68</v>
      </c>
      <c r="K376" s="40">
        <v>67.3</v>
      </c>
      <c r="L376" s="40">
        <v>59.3</v>
      </c>
      <c r="M376" s="40">
        <v>46.6</v>
      </c>
      <c r="N376" s="40">
        <v>36</v>
      </c>
      <c r="O376" s="40">
        <v>28.6</v>
      </c>
      <c r="P376">
        <v>7</v>
      </c>
      <c r="S376" s="36" t="str">
        <f>IFERROR(HLOOKUP(SANCO2!$D$8,'phius_monthly climate data'!$V$3:$CI$82,'phius_monthly climate data'!$CJ376,FALSE),"")</f>
        <v/>
      </c>
      <c r="CJ376">
        <v>374</v>
      </c>
    </row>
    <row r="377" spans="1:88" ht="15" thickBot="1" x14ac:dyDescent="0.35">
      <c r="A377" t="s">
        <v>5</v>
      </c>
      <c r="B377" t="s">
        <v>49</v>
      </c>
      <c r="C377" t="s">
        <v>477</v>
      </c>
      <c r="D377" s="39">
        <v>20.5</v>
      </c>
      <c r="E377" s="40">
        <v>25</v>
      </c>
      <c r="F377" s="40">
        <v>36.5</v>
      </c>
      <c r="G377" s="40">
        <v>44.9</v>
      </c>
      <c r="H377" s="40">
        <v>53.1</v>
      </c>
      <c r="I377" s="40">
        <v>60.5</v>
      </c>
      <c r="J377" s="40">
        <v>68.900000000000006</v>
      </c>
      <c r="K377" s="40">
        <v>67.099999999999994</v>
      </c>
      <c r="L377" s="40">
        <v>58.3</v>
      </c>
      <c r="M377" s="40">
        <v>45.8</v>
      </c>
      <c r="N377" s="40">
        <v>32.6</v>
      </c>
      <c r="O377" s="40">
        <v>22.4</v>
      </c>
      <c r="P377">
        <v>8</v>
      </c>
      <c r="S377" s="36" t="str">
        <f>IFERROR(HLOOKUP(SANCO2!$D$8,'phius_monthly climate data'!$V$3:$CI$82,'phius_monthly climate data'!$CJ377,FALSE),"")</f>
        <v/>
      </c>
      <c r="CJ377">
        <v>375</v>
      </c>
    </row>
    <row r="378" spans="1:88" ht="15" thickBot="1" x14ac:dyDescent="0.35">
      <c r="A378" t="s">
        <v>5</v>
      </c>
      <c r="B378" t="s">
        <v>49</v>
      </c>
      <c r="C378" t="s">
        <v>478</v>
      </c>
      <c r="D378" s="39">
        <v>30.4</v>
      </c>
      <c r="E378" s="40">
        <v>33.700000000000003</v>
      </c>
      <c r="F378" s="40">
        <v>41.8</v>
      </c>
      <c r="G378" s="40">
        <v>47.2</v>
      </c>
      <c r="H378" s="40">
        <v>56.4</v>
      </c>
      <c r="I378" s="40">
        <v>64.900000000000006</v>
      </c>
      <c r="J378" s="40">
        <v>75.400000000000006</v>
      </c>
      <c r="K378" s="40">
        <v>72.900000000000006</v>
      </c>
      <c r="L378" s="40">
        <v>63.9</v>
      </c>
      <c r="M378" s="40">
        <v>50.8</v>
      </c>
      <c r="N378" s="40">
        <v>38.5</v>
      </c>
      <c r="O378" s="40">
        <v>30.1</v>
      </c>
      <c r="P378">
        <v>20</v>
      </c>
      <c r="S378" s="36" t="str">
        <f>IFERROR(HLOOKUP(SANCO2!$D$8,'phius_monthly climate data'!$V$3:$CI$82,'phius_monthly climate data'!$CJ378,FALSE),"")</f>
        <v/>
      </c>
      <c r="CJ378">
        <v>376</v>
      </c>
    </row>
    <row r="379" spans="1:88" ht="15" thickBot="1" x14ac:dyDescent="0.35">
      <c r="A379" t="s">
        <v>5</v>
      </c>
      <c r="B379" t="s">
        <v>49</v>
      </c>
      <c r="C379" t="s">
        <v>479</v>
      </c>
      <c r="D379" s="39">
        <v>36.1</v>
      </c>
      <c r="E379" s="40">
        <v>39.299999999999997</v>
      </c>
      <c r="F379" s="40">
        <v>45.5</v>
      </c>
      <c r="G379" s="40">
        <v>51.2</v>
      </c>
      <c r="H379" s="40">
        <v>59.2</v>
      </c>
      <c r="I379" s="40">
        <v>65.7</v>
      </c>
      <c r="J379" s="40">
        <v>75.5</v>
      </c>
      <c r="K379" s="40">
        <v>74.7</v>
      </c>
      <c r="L379" s="40">
        <v>66.099999999999994</v>
      </c>
      <c r="M379" s="40">
        <v>52.2</v>
      </c>
      <c r="N379" s="40">
        <v>41.4</v>
      </c>
      <c r="O379" s="40">
        <v>34.700000000000003</v>
      </c>
      <c r="P379">
        <v>20</v>
      </c>
      <c r="S379" s="36" t="str">
        <f>IFERROR(HLOOKUP(SANCO2!$D$8,'phius_monthly climate data'!$V$3:$CI$82,'phius_monthly climate data'!$CJ379,FALSE),"")</f>
        <v/>
      </c>
      <c r="CJ379">
        <v>377</v>
      </c>
    </row>
    <row r="380" spans="1:88" ht="15" thickBot="1" x14ac:dyDescent="0.35">
      <c r="A380" t="s">
        <v>5</v>
      </c>
      <c r="B380" t="s">
        <v>49</v>
      </c>
      <c r="C380" t="s">
        <v>480</v>
      </c>
      <c r="D380" s="39">
        <v>30.5</v>
      </c>
      <c r="E380" s="40">
        <v>35.6</v>
      </c>
      <c r="F380" s="40">
        <v>43.2</v>
      </c>
      <c r="G380" s="40">
        <v>49.1</v>
      </c>
      <c r="H380" s="40">
        <v>58.1</v>
      </c>
      <c r="I380" s="40">
        <v>65.900000000000006</v>
      </c>
      <c r="J380" s="40">
        <v>75.900000000000006</v>
      </c>
      <c r="K380" s="40">
        <v>74.599999999999994</v>
      </c>
      <c r="L380" s="40">
        <v>65.2</v>
      </c>
      <c r="M380" s="40">
        <v>51</v>
      </c>
      <c r="N380" s="40">
        <v>38.4</v>
      </c>
      <c r="O380" s="40">
        <v>29.5</v>
      </c>
      <c r="P380">
        <v>9</v>
      </c>
      <c r="S380" s="36" t="str">
        <f>IFERROR(HLOOKUP(SANCO2!$D$8,'phius_monthly climate data'!$V$3:$CI$82,'phius_monthly climate data'!$CJ380,FALSE),"")</f>
        <v/>
      </c>
      <c r="CJ380">
        <v>378</v>
      </c>
    </row>
    <row r="381" spans="1:88" ht="15" thickBot="1" x14ac:dyDescent="0.35">
      <c r="A381" t="s">
        <v>5</v>
      </c>
      <c r="B381" t="s">
        <v>49</v>
      </c>
      <c r="C381" t="s">
        <v>481</v>
      </c>
      <c r="D381" s="39">
        <v>25.6</v>
      </c>
      <c r="E381" s="40">
        <v>29.5</v>
      </c>
      <c r="F381" s="40">
        <v>38.9</v>
      </c>
      <c r="G381" s="40">
        <v>45.7</v>
      </c>
      <c r="H381" s="40">
        <v>54.3</v>
      </c>
      <c r="I381" s="40">
        <v>62.1</v>
      </c>
      <c r="J381" s="40">
        <v>70.900000000000006</v>
      </c>
      <c r="K381" s="40">
        <v>69.5</v>
      </c>
      <c r="L381" s="40">
        <v>60.2</v>
      </c>
      <c r="M381" s="40">
        <v>47.5</v>
      </c>
      <c r="N381" s="40">
        <v>35</v>
      </c>
      <c r="O381" s="40">
        <v>25.8</v>
      </c>
      <c r="P381">
        <v>6</v>
      </c>
      <c r="S381" s="36" t="str">
        <f>IFERROR(HLOOKUP(SANCO2!$D$8,'phius_monthly climate data'!$V$3:$CI$82,'phius_monthly climate data'!$CJ381,FALSE),"")</f>
        <v/>
      </c>
      <c r="CJ381">
        <v>379</v>
      </c>
    </row>
    <row r="382" spans="1:88" ht="15" thickBot="1" x14ac:dyDescent="0.35">
      <c r="A382" t="s">
        <v>5</v>
      </c>
      <c r="B382" t="s">
        <v>49</v>
      </c>
      <c r="C382" t="s">
        <v>482</v>
      </c>
      <c r="D382" s="39">
        <v>20.100000000000001</v>
      </c>
      <c r="E382" s="40">
        <v>25.2</v>
      </c>
      <c r="F382" s="40">
        <v>37.200000000000003</v>
      </c>
      <c r="G382" s="40">
        <v>44</v>
      </c>
      <c r="H382" s="40">
        <v>52.7</v>
      </c>
      <c r="I382" s="40">
        <v>58.9</v>
      </c>
      <c r="J382" s="40">
        <v>67.8</v>
      </c>
      <c r="K382" s="40">
        <v>65.5</v>
      </c>
      <c r="L382" s="40">
        <v>56.3</v>
      </c>
      <c r="M382" s="40">
        <v>44</v>
      </c>
      <c r="N382" s="40">
        <v>31.1</v>
      </c>
      <c r="O382" s="40">
        <v>20.6</v>
      </c>
      <c r="P382">
        <v>13</v>
      </c>
      <c r="S382" s="36" t="str">
        <f>IFERROR(HLOOKUP(SANCO2!$D$8,'phius_monthly climate data'!$V$3:$CI$82,'phius_monthly climate data'!$CJ382,FALSE),"")</f>
        <v/>
      </c>
      <c r="CJ382">
        <v>380</v>
      </c>
    </row>
    <row r="383" spans="1:88" ht="15" thickBot="1" x14ac:dyDescent="0.35">
      <c r="A383" t="s">
        <v>5</v>
      </c>
      <c r="B383" t="s">
        <v>50</v>
      </c>
      <c r="C383" t="s">
        <v>483</v>
      </c>
      <c r="D383" s="39">
        <v>22.5</v>
      </c>
      <c r="E383" s="40">
        <v>25.1</v>
      </c>
      <c r="F383" s="40">
        <v>37.6</v>
      </c>
      <c r="G383" s="40">
        <v>49.4</v>
      </c>
      <c r="H383" s="40">
        <v>60</v>
      </c>
      <c r="I383" s="40">
        <v>69.3</v>
      </c>
      <c r="J383" s="40">
        <v>72.7</v>
      </c>
      <c r="K383" s="40">
        <v>70.400000000000006</v>
      </c>
      <c r="L383" s="40">
        <v>63</v>
      </c>
      <c r="M383" s="40">
        <v>51.3</v>
      </c>
      <c r="N383" s="40">
        <v>39.5</v>
      </c>
      <c r="O383" s="40">
        <v>27</v>
      </c>
      <c r="P383">
        <v>-1</v>
      </c>
      <c r="S383" s="36" t="str">
        <f>IFERROR(HLOOKUP(SANCO2!$D$8,'phius_monthly climate data'!$V$3:$CI$82,'phius_monthly climate data'!$CJ383,FALSE),"")</f>
        <v/>
      </c>
      <c r="CJ383">
        <v>381</v>
      </c>
    </row>
    <row r="384" spans="1:88" ht="15" thickBot="1" x14ac:dyDescent="0.35">
      <c r="A384" t="s">
        <v>5</v>
      </c>
      <c r="B384" t="s">
        <v>50</v>
      </c>
      <c r="C384" t="s">
        <v>484</v>
      </c>
      <c r="D384" s="39">
        <v>31.4</v>
      </c>
      <c r="E384" s="40">
        <v>37.1</v>
      </c>
      <c r="F384" s="40">
        <v>45.9</v>
      </c>
      <c r="G384" s="40">
        <v>56.3</v>
      </c>
      <c r="H384" s="40">
        <v>65.900000000000006</v>
      </c>
      <c r="I384" s="40">
        <v>74.7</v>
      </c>
      <c r="J384" s="40">
        <v>78.2</v>
      </c>
      <c r="K384" s="40">
        <v>77</v>
      </c>
      <c r="L384" s="40">
        <v>68.7</v>
      </c>
      <c r="M384" s="40">
        <v>57.7</v>
      </c>
      <c r="N384" s="40">
        <v>45.4</v>
      </c>
      <c r="O384" s="40">
        <v>35.200000000000003</v>
      </c>
      <c r="P384">
        <v>4</v>
      </c>
      <c r="S384" s="36" t="str">
        <f>IFERROR(HLOOKUP(SANCO2!$D$8,'phius_monthly climate data'!$V$3:$CI$82,'phius_monthly climate data'!$CJ384,FALSE),"")</f>
        <v/>
      </c>
      <c r="CJ384">
        <v>382</v>
      </c>
    </row>
    <row r="385" spans="1:88" ht="15" thickBot="1" x14ac:dyDescent="0.35">
      <c r="A385" t="s">
        <v>5</v>
      </c>
      <c r="B385" t="s">
        <v>50</v>
      </c>
      <c r="C385" t="s">
        <v>485</v>
      </c>
      <c r="D385" s="39">
        <v>32.5</v>
      </c>
      <c r="E385" s="40">
        <v>35.799999999999997</v>
      </c>
      <c r="F385" s="40">
        <v>46.1</v>
      </c>
      <c r="G385" s="40">
        <v>57.2</v>
      </c>
      <c r="H385" s="40">
        <v>66.599999999999994</v>
      </c>
      <c r="I385" s="40">
        <v>74.5</v>
      </c>
      <c r="J385" s="40">
        <v>78.3</v>
      </c>
      <c r="K385" s="40">
        <v>77</v>
      </c>
      <c r="L385" s="40">
        <v>68.599999999999994</v>
      </c>
      <c r="M385" s="40">
        <v>57.5</v>
      </c>
      <c r="N385" s="40">
        <v>46.1</v>
      </c>
      <c r="O385" s="40">
        <v>35.4</v>
      </c>
      <c r="P385">
        <v>15</v>
      </c>
      <c r="S385" s="36" t="str">
        <f>IFERROR(HLOOKUP(SANCO2!$D$8,'phius_monthly climate data'!$V$3:$CI$82,'phius_monthly climate data'!$CJ385,FALSE),"")</f>
        <v/>
      </c>
      <c r="CJ385">
        <v>383</v>
      </c>
    </row>
    <row r="386" spans="1:88" ht="15" thickBot="1" x14ac:dyDescent="0.35">
      <c r="A386" t="s">
        <v>5</v>
      </c>
      <c r="B386" t="s">
        <v>50</v>
      </c>
      <c r="C386" t="s">
        <v>486</v>
      </c>
      <c r="D386" s="39">
        <v>24.6</v>
      </c>
      <c r="E386" s="40">
        <v>27.2</v>
      </c>
      <c r="F386" s="40">
        <v>40.5</v>
      </c>
      <c r="G386" s="40">
        <v>52.6</v>
      </c>
      <c r="H386" s="40">
        <v>62.5</v>
      </c>
      <c r="I386" s="40">
        <v>71.900000000000006</v>
      </c>
      <c r="J386" s="40">
        <v>75</v>
      </c>
      <c r="K386" s="40">
        <v>73.3</v>
      </c>
      <c r="L386" s="40">
        <v>66.3</v>
      </c>
      <c r="M386" s="40">
        <v>53.9</v>
      </c>
      <c r="N386" s="40">
        <v>41.6</v>
      </c>
      <c r="O386" s="40">
        <v>29.6</v>
      </c>
      <c r="P386">
        <v>-6</v>
      </c>
      <c r="S386" s="36" t="str">
        <f>IFERROR(HLOOKUP(SANCO2!$D$8,'phius_monthly climate data'!$V$3:$CI$82,'phius_monthly climate data'!$CJ386,FALSE),"")</f>
        <v/>
      </c>
      <c r="CJ386">
        <v>384</v>
      </c>
    </row>
    <row r="387" spans="1:88" ht="15" thickBot="1" x14ac:dyDescent="0.35">
      <c r="A387" t="s">
        <v>5</v>
      </c>
      <c r="B387" t="s">
        <v>50</v>
      </c>
      <c r="C387" t="s">
        <v>487</v>
      </c>
      <c r="D387" s="39">
        <v>25.9</v>
      </c>
      <c r="E387" s="40">
        <v>29.5</v>
      </c>
      <c r="F387" s="40">
        <v>39.299999999999997</v>
      </c>
      <c r="G387" s="40">
        <v>50.5</v>
      </c>
      <c r="H387" s="40">
        <v>61.1</v>
      </c>
      <c r="I387" s="40">
        <v>71.099999999999994</v>
      </c>
      <c r="J387" s="40">
        <v>75.7</v>
      </c>
      <c r="K387" s="40">
        <v>74.099999999999994</v>
      </c>
      <c r="L387" s="40">
        <v>66.5</v>
      </c>
      <c r="M387" s="40">
        <v>54.6</v>
      </c>
      <c r="N387" s="40">
        <v>41.9</v>
      </c>
      <c r="O387" s="40">
        <v>30.6</v>
      </c>
      <c r="P387">
        <v>-5</v>
      </c>
      <c r="S387" s="36" t="str">
        <f>IFERROR(HLOOKUP(SANCO2!$D$8,'phius_monthly climate data'!$V$3:$CI$82,'phius_monthly climate data'!$CJ387,FALSE),"")</f>
        <v/>
      </c>
      <c r="CJ387">
        <v>385</v>
      </c>
    </row>
    <row r="388" spans="1:88" ht="15" thickBot="1" x14ac:dyDescent="0.35">
      <c r="A388" t="s">
        <v>5</v>
      </c>
      <c r="B388" t="s">
        <v>50</v>
      </c>
      <c r="C388" t="s">
        <v>488</v>
      </c>
      <c r="D388" s="39">
        <v>24.6</v>
      </c>
      <c r="E388" s="40">
        <v>28.2</v>
      </c>
      <c r="F388" s="40">
        <v>38.200000000000003</v>
      </c>
      <c r="G388" s="40">
        <v>49.2</v>
      </c>
      <c r="H388" s="40">
        <v>59.6</v>
      </c>
      <c r="I388" s="40">
        <v>69.5</v>
      </c>
      <c r="J388" s="40">
        <v>74.2</v>
      </c>
      <c r="K388" s="40">
        <v>72.7</v>
      </c>
      <c r="L388" s="40">
        <v>64.900000000000006</v>
      </c>
      <c r="M388" s="40">
        <v>53.1</v>
      </c>
      <c r="N388" s="40">
        <v>40.6</v>
      </c>
      <c r="O388" s="40">
        <v>29.3</v>
      </c>
      <c r="P388">
        <v>8</v>
      </c>
      <c r="S388" s="36" t="str">
        <f>IFERROR(HLOOKUP(SANCO2!$D$8,'phius_monthly climate data'!$V$3:$CI$82,'phius_monthly climate data'!$CJ388,FALSE),"")</f>
        <v/>
      </c>
      <c r="CJ388">
        <v>386</v>
      </c>
    </row>
    <row r="389" spans="1:88" ht="15" thickBot="1" x14ac:dyDescent="0.35">
      <c r="A389" t="s">
        <v>5</v>
      </c>
      <c r="B389" t="s">
        <v>50</v>
      </c>
      <c r="C389" t="s">
        <v>489</v>
      </c>
      <c r="D389" s="39">
        <v>23.3</v>
      </c>
      <c r="E389" s="40">
        <v>25.3</v>
      </c>
      <c r="F389" s="40">
        <v>35.700000000000003</v>
      </c>
      <c r="G389" s="40">
        <v>46.6</v>
      </c>
      <c r="H389" s="40">
        <v>56.1</v>
      </c>
      <c r="I389" s="40">
        <v>66.2</v>
      </c>
      <c r="J389" s="40">
        <v>71.5</v>
      </c>
      <c r="K389" s="40">
        <v>70.5</v>
      </c>
      <c r="L389" s="40">
        <v>62.9</v>
      </c>
      <c r="M389" s="40">
        <v>51.5</v>
      </c>
      <c r="N389" s="40">
        <v>40.200000000000003</v>
      </c>
      <c r="O389" s="40">
        <v>27.7</v>
      </c>
      <c r="P389">
        <v>10</v>
      </c>
      <c r="S389" s="36" t="str">
        <f>IFERROR(HLOOKUP(SANCO2!$D$8,'phius_monthly climate data'!$V$3:$CI$82,'phius_monthly climate data'!$CJ389,FALSE),"")</f>
        <v/>
      </c>
      <c r="CJ389">
        <v>387</v>
      </c>
    </row>
    <row r="390" spans="1:88" ht="15" thickBot="1" x14ac:dyDescent="0.35">
      <c r="A390" t="s">
        <v>5</v>
      </c>
      <c r="B390" t="s">
        <v>50</v>
      </c>
      <c r="C390" t="s">
        <v>490</v>
      </c>
      <c r="D390" s="39">
        <v>27.8</v>
      </c>
      <c r="E390" s="40">
        <v>31.8</v>
      </c>
      <c r="F390" s="40">
        <v>42.1</v>
      </c>
      <c r="G390" s="40">
        <v>53.4</v>
      </c>
      <c r="H390" s="40">
        <v>63.6</v>
      </c>
      <c r="I390" s="40">
        <v>72.400000000000006</v>
      </c>
      <c r="J390" s="40">
        <v>75.900000000000006</v>
      </c>
      <c r="K390" s="40">
        <v>74</v>
      </c>
      <c r="L390" s="40">
        <v>66.8</v>
      </c>
      <c r="M390" s="40">
        <v>55.2</v>
      </c>
      <c r="N390" s="40">
        <v>42.8</v>
      </c>
      <c r="O390" s="40">
        <v>32</v>
      </c>
      <c r="P390">
        <v>11</v>
      </c>
      <c r="S390" s="36" t="str">
        <f>IFERROR(HLOOKUP(SANCO2!$D$8,'phius_monthly climate data'!$V$3:$CI$82,'phius_monthly climate data'!$CJ390,FALSE),"")</f>
        <v/>
      </c>
      <c r="CJ390">
        <v>388</v>
      </c>
    </row>
    <row r="391" spans="1:88" ht="15" thickBot="1" x14ac:dyDescent="0.35">
      <c r="A391" t="s">
        <v>5</v>
      </c>
      <c r="B391" t="s">
        <v>50</v>
      </c>
      <c r="C391" t="s">
        <v>491</v>
      </c>
      <c r="D391" s="39">
        <v>34.200000000000003</v>
      </c>
      <c r="E391" s="40">
        <v>36.299999999999997</v>
      </c>
      <c r="F391" s="40">
        <v>48.5</v>
      </c>
      <c r="G391" s="40">
        <v>58.6</v>
      </c>
      <c r="H391" s="40">
        <v>67.2</v>
      </c>
      <c r="I391" s="40">
        <v>75.2</v>
      </c>
      <c r="J391" s="40">
        <v>77.8</v>
      </c>
      <c r="K391" s="40">
        <v>77.8</v>
      </c>
      <c r="L391" s="40">
        <v>70.3</v>
      </c>
      <c r="M391" s="40">
        <v>58.7</v>
      </c>
      <c r="N391" s="40">
        <v>49.1</v>
      </c>
      <c r="O391" s="40">
        <v>37.9</v>
      </c>
      <c r="P391">
        <v>22</v>
      </c>
      <c r="S391" s="36" t="str">
        <f>IFERROR(HLOOKUP(SANCO2!$D$8,'phius_monthly climate data'!$V$3:$CI$82,'phius_monthly climate data'!$CJ391,FALSE),"")</f>
        <v/>
      </c>
      <c r="CJ391">
        <v>389</v>
      </c>
    </row>
    <row r="392" spans="1:88" ht="15" thickBot="1" x14ac:dyDescent="0.35">
      <c r="A392" t="s">
        <v>5</v>
      </c>
      <c r="B392" t="s">
        <v>50</v>
      </c>
      <c r="C392" t="s">
        <v>492</v>
      </c>
      <c r="D392" s="39">
        <v>23.5</v>
      </c>
      <c r="E392" s="40">
        <v>27.9</v>
      </c>
      <c r="F392" s="40">
        <v>39.5</v>
      </c>
      <c r="G392" s="40">
        <v>51.4</v>
      </c>
      <c r="H392" s="40">
        <v>62</v>
      </c>
      <c r="I392" s="40">
        <v>71.400000000000006</v>
      </c>
      <c r="J392" s="40">
        <v>75</v>
      </c>
      <c r="K392" s="40">
        <v>73.3</v>
      </c>
      <c r="L392" s="40">
        <v>65.2</v>
      </c>
      <c r="M392" s="40">
        <v>53.3</v>
      </c>
      <c r="N392" s="40">
        <v>40.299999999999997</v>
      </c>
      <c r="O392" s="40">
        <v>28</v>
      </c>
      <c r="P392">
        <v>7</v>
      </c>
      <c r="S392" s="36" t="str">
        <f>IFERROR(HLOOKUP(SANCO2!$D$8,'phius_monthly climate data'!$V$3:$CI$82,'phius_monthly climate data'!$CJ392,FALSE),"")</f>
        <v/>
      </c>
      <c r="CJ392">
        <v>390</v>
      </c>
    </row>
    <row r="393" spans="1:88" ht="15" thickBot="1" x14ac:dyDescent="0.35">
      <c r="A393" t="s">
        <v>5</v>
      </c>
      <c r="B393" t="s">
        <v>50</v>
      </c>
      <c r="C393" t="s">
        <v>493</v>
      </c>
      <c r="D393" s="39">
        <v>31.3</v>
      </c>
      <c r="E393" s="40">
        <v>35.1</v>
      </c>
      <c r="F393" s="40">
        <v>44.6</v>
      </c>
      <c r="G393" s="40">
        <v>55.6</v>
      </c>
      <c r="H393" s="40">
        <v>64.7</v>
      </c>
      <c r="I393" s="40">
        <v>73.7</v>
      </c>
      <c r="J393" s="40">
        <v>77</v>
      </c>
      <c r="K393" s="40">
        <v>75.8</v>
      </c>
      <c r="L393" s="40">
        <v>67.5</v>
      </c>
      <c r="M393" s="40">
        <v>55.8</v>
      </c>
      <c r="N393" s="40">
        <v>44.4</v>
      </c>
      <c r="O393" s="40">
        <v>34.799999999999997</v>
      </c>
      <c r="P393">
        <v>4</v>
      </c>
      <c r="S393" s="36" t="str">
        <f>IFERROR(HLOOKUP(SANCO2!$D$8,'phius_monthly climate data'!$V$3:$CI$82,'phius_monthly climate data'!$CJ393,FALSE),"")</f>
        <v/>
      </c>
      <c r="CJ393">
        <v>391</v>
      </c>
    </row>
    <row r="394" spans="1:88" ht="15" thickBot="1" x14ac:dyDescent="0.35">
      <c r="A394" t="s">
        <v>5</v>
      </c>
      <c r="B394" t="s">
        <v>50</v>
      </c>
      <c r="C394" t="s">
        <v>494</v>
      </c>
      <c r="D394" s="39">
        <v>25.5</v>
      </c>
      <c r="E394" s="40">
        <v>29.9</v>
      </c>
      <c r="F394" s="40">
        <v>41</v>
      </c>
      <c r="G394" s="40">
        <v>52.5</v>
      </c>
      <c r="H394" s="40">
        <v>62.6</v>
      </c>
      <c r="I394" s="40">
        <v>71.900000000000006</v>
      </c>
      <c r="J394" s="40">
        <v>75.5</v>
      </c>
      <c r="K394" s="40">
        <v>74</v>
      </c>
      <c r="L394" s="40">
        <v>66.099999999999994</v>
      </c>
      <c r="M394" s="40">
        <v>54.2</v>
      </c>
      <c r="N394" s="40">
        <v>41.6</v>
      </c>
      <c r="O394" s="40">
        <v>30</v>
      </c>
      <c r="P394">
        <v>3</v>
      </c>
      <c r="S394" s="36" t="str">
        <f>IFERROR(HLOOKUP(SANCO2!$D$8,'phius_monthly climate data'!$V$3:$CI$82,'phius_monthly climate data'!$CJ394,FALSE),"")</f>
        <v/>
      </c>
      <c r="CJ394">
        <v>392</v>
      </c>
    </row>
    <row r="395" spans="1:88" ht="15" thickBot="1" x14ac:dyDescent="0.35">
      <c r="A395" t="s">
        <v>5</v>
      </c>
      <c r="B395" t="s">
        <v>50</v>
      </c>
      <c r="C395" t="s">
        <v>495</v>
      </c>
      <c r="D395" s="39">
        <v>26.9</v>
      </c>
      <c r="E395" s="40">
        <v>31.5</v>
      </c>
      <c r="F395" s="40">
        <v>42</v>
      </c>
      <c r="G395" s="40">
        <v>53.3</v>
      </c>
      <c r="H395" s="40">
        <v>63.2</v>
      </c>
      <c r="I395" s="40">
        <v>72.3</v>
      </c>
      <c r="J395" s="40">
        <v>76</v>
      </c>
      <c r="K395" s="40">
        <v>74.7</v>
      </c>
      <c r="L395" s="40">
        <v>66.3</v>
      </c>
      <c r="M395" s="40">
        <v>55</v>
      </c>
      <c r="N395" s="40">
        <v>42.5</v>
      </c>
      <c r="O395" s="40">
        <v>31.1</v>
      </c>
      <c r="P395">
        <v>-4</v>
      </c>
      <c r="S395" s="36" t="str">
        <f>IFERROR(HLOOKUP(SANCO2!$D$8,'phius_monthly climate data'!$V$3:$CI$82,'phius_monthly climate data'!$CJ395,FALSE),"")</f>
        <v/>
      </c>
      <c r="CJ395">
        <v>393</v>
      </c>
    </row>
    <row r="396" spans="1:88" ht="15" thickBot="1" x14ac:dyDescent="0.35">
      <c r="A396" t="s">
        <v>5</v>
      </c>
      <c r="B396" t="s">
        <v>50</v>
      </c>
      <c r="C396" t="s">
        <v>496</v>
      </c>
      <c r="D396" s="39">
        <v>21.6</v>
      </c>
      <c r="E396" s="40">
        <v>25.7</v>
      </c>
      <c r="F396" s="40">
        <v>37</v>
      </c>
      <c r="G396" s="40">
        <v>49</v>
      </c>
      <c r="H396" s="40">
        <v>59.9</v>
      </c>
      <c r="I396" s="40">
        <v>69.7</v>
      </c>
      <c r="J396" s="40">
        <v>73.099999999999994</v>
      </c>
      <c r="K396" s="40">
        <v>71.5</v>
      </c>
      <c r="L396" s="40">
        <v>63.6</v>
      </c>
      <c r="M396" s="40">
        <v>51.7</v>
      </c>
      <c r="N396" s="40">
        <v>38.6</v>
      </c>
      <c r="O396" s="40">
        <v>26.4</v>
      </c>
      <c r="P396">
        <v>-8</v>
      </c>
      <c r="S396" s="36" t="str">
        <f>IFERROR(HLOOKUP(SANCO2!$D$8,'phius_monthly climate data'!$V$3:$CI$82,'phius_monthly climate data'!$CJ396,FALSE),"")</f>
        <v/>
      </c>
      <c r="CJ396">
        <v>394</v>
      </c>
    </row>
    <row r="397" spans="1:88" ht="15" thickBot="1" x14ac:dyDescent="0.35">
      <c r="A397" t="s">
        <v>5</v>
      </c>
      <c r="B397" t="s">
        <v>50</v>
      </c>
      <c r="C397" t="s">
        <v>497</v>
      </c>
      <c r="D397" s="39">
        <v>33.9</v>
      </c>
      <c r="E397" s="40">
        <v>37.5</v>
      </c>
      <c r="F397" s="40">
        <v>46.8</v>
      </c>
      <c r="G397" s="40">
        <v>57.8</v>
      </c>
      <c r="H397" s="40">
        <v>66.900000000000006</v>
      </c>
      <c r="I397" s="40">
        <v>75.3</v>
      </c>
      <c r="J397" s="40">
        <v>77.900000000000006</v>
      </c>
      <c r="K397" s="40">
        <v>76.900000000000006</v>
      </c>
      <c r="L397" s="40">
        <v>68.599999999999994</v>
      </c>
      <c r="M397" s="40">
        <v>57.6</v>
      </c>
      <c r="N397" s="40">
        <v>46.8</v>
      </c>
      <c r="O397" s="40">
        <v>36.5</v>
      </c>
      <c r="P397">
        <v>12</v>
      </c>
      <c r="S397" s="36" t="str">
        <f>IFERROR(HLOOKUP(SANCO2!$D$8,'phius_monthly climate data'!$V$3:$CI$82,'phius_monthly climate data'!$CJ397,FALSE),"")</f>
        <v/>
      </c>
      <c r="CJ397">
        <v>395</v>
      </c>
    </row>
    <row r="398" spans="1:88" ht="15" thickBot="1" x14ac:dyDescent="0.35">
      <c r="A398" t="s">
        <v>5</v>
      </c>
      <c r="B398" t="s">
        <v>50</v>
      </c>
      <c r="C398" t="s">
        <v>498</v>
      </c>
      <c r="D398" s="39">
        <v>27.6</v>
      </c>
      <c r="E398" s="40">
        <v>32.200000000000003</v>
      </c>
      <c r="F398" s="40">
        <v>42.8</v>
      </c>
      <c r="G398" s="40">
        <v>54</v>
      </c>
      <c r="H398" s="40">
        <v>64.099999999999994</v>
      </c>
      <c r="I398" s="40">
        <v>72.7</v>
      </c>
      <c r="J398" s="40">
        <v>75.7</v>
      </c>
      <c r="K398" s="40">
        <v>74.5</v>
      </c>
      <c r="L398" s="40">
        <v>66.7</v>
      </c>
      <c r="M398" s="40">
        <v>55.4</v>
      </c>
      <c r="N398" s="40">
        <v>43.3</v>
      </c>
      <c r="O398" s="40">
        <v>32.1</v>
      </c>
      <c r="P398">
        <v>9</v>
      </c>
      <c r="S398" s="36" t="str">
        <f>IFERROR(HLOOKUP(SANCO2!$D$8,'phius_monthly climate data'!$V$3:$CI$82,'phius_monthly climate data'!$CJ398,FALSE),"")</f>
        <v/>
      </c>
      <c r="CJ398">
        <v>396</v>
      </c>
    </row>
    <row r="399" spans="1:88" ht="15" thickBot="1" x14ac:dyDescent="0.35">
      <c r="A399" t="s">
        <v>5</v>
      </c>
      <c r="B399" t="s">
        <v>50</v>
      </c>
      <c r="C399" t="s">
        <v>499</v>
      </c>
      <c r="D399" s="39">
        <v>21.2</v>
      </c>
      <c r="E399" s="40">
        <v>25.4</v>
      </c>
      <c r="F399" s="40">
        <v>37</v>
      </c>
      <c r="G399" s="40">
        <v>49.6</v>
      </c>
      <c r="H399" s="40">
        <v>60.8</v>
      </c>
      <c r="I399" s="40">
        <v>70.099999999999994</v>
      </c>
      <c r="J399" s="40">
        <v>72.8</v>
      </c>
      <c r="K399" s="40">
        <v>70.900000000000006</v>
      </c>
      <c r="L399" s="40">
        <v>63.2</v>
      </c>
      <c r="M399" s="40">
        <v>52</v>
      </c>
      <c r="N399" s="40">
        <v>39</v>
      </c>
      <c r="O399" s="40">
        <v>26.8</v>
      </c>
      <c r="P399">
        <v>-10</v>
      </c>
      <c r="S399" s="36" t="str">
        <f>IFERROR(HLOOKUP(SANCO2!$D$8,'phius_monthly climate data'!$V$3:$CI$82,'phius_monthly climate data'!$CJ399,FALSE),"")</f>
        <v/>
      </c>
      <c r="CJ399">
        <v>397</v>
      </c>
    </row>
    <row r="400" spans="1:88" ht="15" thickBot="1" x14ac:dyDescent="0.35">
      <c r="A400" t="s">
        <v>5</v>
      </c>
      <c r="B400" t="s">
        <v>50</v>
      </c>
      <c r="C400" t="s">
        <v>500</v>
      </c>
      <c r="D400" s="39">
        <v>26</v>
      </c>
      <c r="E400" s="40">
        <v>30.3</v>
      </c>
      <c r="F400" s="40">
        <v>40.9</v>
      </c>
      <c r="G400" s="40">
        <v>52.6</v>
      </c>
      <c r="H400" s="40">
        <v>63.2</v>
      </c>
      <c r="I400" s="40">
        <v>71.8</v>
      </c>
      <c r="J400" s="40">
        <v>74.2</v>
      </c>
      <c r="K400" s="40">
        <v>72.3</v>
      </c>
      <c r="L400" s="40">
        <v>66.099999999999994</v>
      </c>
      <c r="M400" s="40">
        <v>54.2</v>
      </c>
      <c r="N400" s="40">
        <v>41.6</v>
      </c>
      <c r="O400" s="40">
        <v>30.3</v>
      </c>
      <c r="P400">
        <v>-4</v>
      </c>
      <c r="S400" s="36" t="str">
        <f>IFERROR(HLOOKUP(SANCO2!$D$8,'phius_monthly climate data'!$V$3:$CI$82,'phius_monthly climate data'!$CJ400,FALSE),"")</f>
        <v/>
      </c>
      <c r="CJ400">
        <v>398</v>
      </c>
    </row>
    <row r="401" spans="1:88" ht="15" thickBot="1" x14ac:dyDescent="0.35">
      <c r="A401" t="s">
        <v>5</v>
      </c>
      <c r="B401" t="s">
        <v>50</v>
      </c>
      <c r="C401" t="s">
        <v>501</v>
      </c>
      <c r="D401" s="39">
        <v>23.2</v>
      </c>
      <c r="E401" s="40">
        <v>27</v>
      </c>
      <c r="F401" s="40">
        <v>37.5</v>
      </c>
      <c r="G401" s="40">
        <v>48.9</v>
      </c>
      <c r="H401" s="40">
        <v>59.2</v>
      </c>
      <c r="I401" s="40">
        <v>68.8</v>
      </c>
      <c r="J401" s="40">
        <v>72.900000000000006</v>
      </c>
      <c r="K401" s="40">
        <v>71.099999999999994</v>
      </c>
      <c r="L401" s="40">
        <v>63.8</v>
      </c>
      <c r="M401" s="40">
        <v>51.9</v>
      </c>
      <c r="N401" s="40">
        <v>39.5</v>
      </c>
      <c r="O401" s="40">
        <v>27.9</v>
      </c>
      <c r="P401">
        <v>7</v>
      </c>
      <c r="S401" s="36" t="str">
        <f>IFERROR(HLOOKUP(SANCO2!$D$8,'phius_monthly climate data'!$V$3:$CI$82,'phius_monthly climate data'!$CJ401,FALSE),"")</f>
        <v/>
      </c>
      <c r="CJ401">
        <v>399</v>
      </c>
    </row>
    <row r="402" spans="1:88" ht="15" thickBot="1" x14ac:dyDescent="0.35">
      <c r="A402" t="s">
        <v>5</v>
      </c>
      <c r="B402" t="s">
        <v>51</v>
      </c>
      <c r="C402" t="s">
        <v>502</v>
      </c>
      <c r="D402" s="39">
        <v>27.1</v>
      </c>
      <c r="E402" s="40">
        <v>29.3</v>
      </c>
      <c r="F402" s="40">
        <v>41</v>
      </c>
      <c r="G402" s="40">
        <v>53</v>
      </c>
      <c r="H402" s="40">
        <v>62.9</v>
      </c>
      <c r="I402" s="40">
        <v>71.400000000000006</v>
      </c>
      <c r="J402" s="40">
        <v>73.7</v>
      </c>
      <c r="K402" s="40">
        <v>71.8</v>
      </c>
      <c r="L402" s="40">
        <v>65.099999999999994</v>
      </c>
      <c r="M402" s="40">
        <v>54</v>
      </c>
      <c r="N402" s="40">
        <v>43.1</v>
      </c>
      <c r="O402" s="40">
        <v>31.4</v>
      </c>
      <c r="P402">
        <v>14</v>
      </c>
      <c r="S402" s="36" t="str">
        <f>IFERROR(HLOOKUP(SANCO2!$D$8,'phius_monthly climate data'!$V$3:$CI$82,'phius_monthly climate data'!$CJ402,FALSE),"")</f>
        <v/>
      </c>
      <c r="CJ402">
        <v>400</v>
      </c>
    </row>
    <row r="403" spans="1:88" ht="15" thickBot="1" x14ac:dyDescent="0.35">
      <c r="A403" t="s">
        <v>5</v>
      </c>
      <c r="B403" t="s">
        <v>51</v>
      </c>
      <c r="C403" t="s">
        <v>503</v>
      </c>
      <c r="D403" s="39">
        <v>33.700000000000003</v>
      </c>
      <c r="E403" s="40">
        <v>37.4</v>
      </c>
      <c r="F403" s="40">
        <v>46.5</v>
      </c>
      <c r="G403" s="40">
        <v>57</v>
      </c>
      <c r="H403" s="40">
        <v>66.400000000000006</v>
      </c>
      <c r="I403" s="40">
        <v>75.099999999999994</v>
      </c>
      <c r="J403" s="40">
        <v>78.099999999999994</v>
      </c>
      <c r="K403" s="40">
        <v>77.099999999999994</v>
      </c>
      <c r="L403" s="40">
        <v>69.5</v>
      </c>
      <c r="M403" s="40">
        <v>58.1</v>
      </c>
      <c r="N403" s="40">
        <v>46.4</v>
      </c>
      <c r="O403" s="40">
        <v>37</v>
      </c>
      <c r="P403">
        <v>12</v>
      </c>
      <c r="S403" s="36" t="str">
        <f>IFERROR(HLOOKUP(SANCO2!$D$8,'phius_monthly climate data'!$V$3:$CI$82,'phius_monthly climate data'!$CJ403,FALSE),"")</f>
        <v/>
      </c>
      <c r="CJ403">
        <v>401</v>
      </c>
    </row>
    <row r="404" spans="1:88" ht="15" thickBot="1" x14ac:dyDescent="0.35">
      <c r="A404" t="s">
        <v>5</v>
      </c>
      <c r="B404" t="s">
        <v>51</v>
      </c>
      <c r="C404" t="s">
        <v>504</v>
      </c>
      <c r="D404" s="39">
        <v>25.6</v>
      </c>
      <c r="E404" s="40">
        <v>28.8</v>
      </c>
      <c r="F404" s="40">
        <v>38.799999999999997</v>
      </c>
      <c r="G404" s="40">
        <v>50.4</v>
      </c>
      <c r="H404" s="40">
        <v>61</v>
      </c>
      <c r="I404" s="40">
        <v>70.5</v>
      </c>
      <c r="J404" s="40">
        <v>73.5</v>
      </c>
      <c r="K404" s="40">
        <v>71.5</v>
      </c>
      <c r="L404" s="40">
        <v>64.2</v>
      </c>
      <c r="M404" s="40">
        <v>53</v>
      </c>
      <c r="N404" s="40">
        <v>41.3</v>
      </c>
      <c r="O404" s="40">
        <v>30.5</v>
      </c>
      <c r="P404">
        <v>6</v>
      </c>
      <c r="S404" s="36" t="str">
        <f>IFERROR(HLOOKUP(SANCO2!$D$8,'phius_monthly climate data'!$V$3:$CI$82,'phius_monthly climate data'!$CJ404,FALSE),"")</f>
        <v/>
      </c>
      <c r="CJ404">
        <v>402</v>
      </c>
    </row>
    <row r="405" spans="1:88" ht="15" thickBot="1" x14ac:dyDescent="0.35">
      <c r="A405" t="s">
        <v>5</v>
      </c>
      <c r="B405" t="s">
        <v>51</v>
      </c>
      <c r="C405" t="s">
        <v>505</v>
      </c>
      <c r="D405" s="39">
        <v>25</v>
      </c>
      <c r="E405" s="40">
        <v>29</v>
      </c>
      <c r="F405" s="40">
        <v>40.6</v>
      </c>
      <c r="G405" s="40">
        <v>51.5</v>
      </c>
      <c r="H405" s="40">
        <v>62.6</v>
      </c>
      <c r="I405" s="40">
        <v>71.099999999999994</v>
      </c>
      <c r="J405" s="40">
        <v>73.900000000000006</v>
      </c>
      <c r="K405" s="40">
        <v>71.900000000000006</v>
      </c>
      <c r="L405" s="40">
        <v>64.400000000000006</v>
      </c>
      <c r="M405" s="40">
        <v>53.2</v>
      </c>
      <c r="N405" s="40">
        <v>41.1</v>
      </c>
      <c r="O405" s="40">
        <v>30.7</v>
      </c>
      <c r="P405">
        <v>0</v>
      </c>
      <c r="S405" s="36" t="str">
        <f>IFERROR(HLOOKUP(SANCO2!$D$8,'phius_monthly climate data'!$V$3:$CI$82,'phius_monthly climate data'!$CJ405,FALSE),"")</f>
        <v/>
      </c>
      <c r="CJ405">
        <v>403</v>
      </c>
    </row>
    <row r="406" spans="1:88" ht="15" thickBot="1" x14ac:dyDescent="0.35">
      <c r="A406" t="s">
        <v>5</v>
      </c>
      <c r="B406" t="s">
        <v>51</v>
      </c>
      <c r="C406" t="s">
        <v>506</v>
      </c>
      <c r="D406" s="39">
        <v>32.700000000000003</v>
      </c>
      <c r="E406" s="40">
        <v>36.299999999999997</v>
      </c>
      <c r="F406" s="40">
        <v>45.4</v>
      </c>
      <c r="G406" s="40">
        <v>56.2</v>
      </c>
      <c r="H406" s="40">
        <v>65</v>
      </c>
      <c r="I406" s="40">
        <v>73.2</v>
      </c>
      <c r="J406" s="40">
        <v>76.5</v>
      </c>
      <c r="K406" s="40">
        <v>75.7</v>
      </c>
      <c r="L406" s="40">
        <v>68</v>
      </c>
      <c r="M406" s="40">
        <v>57</v>
      </c>
      <c r="N406" s="40">
        <v>45.9</v>
      </c>
      <c r="O406" s="40">
        <v>37</v>
      </c>
      <c r="P406">
        <v>28</v>
      </c>
      <c r="S406" s="36" t="str">
        <f>IFERROR(HLOOKUP(SANCO2!$D$8,'phius_monthly climate data'!$V$3:$CI$82,'phius_monthly climate data'!$CJ406,FALSE),"")</f>
        <v/>
      </c>
      <c r="CJ406">
        <v>404</v>
      </c>
    </row>
    <row r="407" spans="1:88" ht="15" thickBot="1" x14ac:dyDescent="0.35">
      <c r="A407" t="s">
        <v>5</v>
      </c>
      <c r="B407" t="s">
        <v>51</v>
      </c>
      <c r="C407" t="s">
        <v>507</v>
      </c>
      <c r="D407" s="39">
        <v>28.8</v>
      </c>
      <c r="E407" s="40">
        <v>32.6</v>
      </c>
      <c r="F407" s="40">
        <v>42.6</v>
      </c>
      <c r="G407" s="40">
        <v>53.7</v>
      </c>
      <c r="H407" s="40">
        <v>63.2</v>
      </c>
      <c r="I407" s="40">
        <v>72.3</v>
      </c>
      <c r="J407" s="40">
        <v>75.5</v>
      </c>
      <c r="K407" s="40">
        <v>74.599999999999994</v>
      </c>
      <c r="L407" s="40">
        <v>67.2</v>
      </c>
      <c r="M407" s="40">
        <v>55.3</v>
      </c>
      <c r="N407" s="40">
        <v>43.6</v>
      </c>
      <c r="O407" s="40">
        <v>33.1</v>
      </c>
      <c r="P407">
        <v>9</v>
      </c>
      <c r="S407" s="36" t="str">
        <f>IFERROR(HLOOKUP(SANCO2!$D$8,'phius_monthly climate data'!$V$3:$CI$82,'phius_monthly climate data'!$CJ407,FALSE),"")</f>
        <v/>
      </c>
      <c r="CJ407">
        <v>405</v>
      </c>
    </row>
    <row r="408" spans="1:88" ht="15" thickBot="1" x14ac:dyDescent="0.35">
      <c r="A408" t="s">
        <v>5</v>
      </c>
      <c r="B408" t="s">
        <v>51</v>
      </c>
      <c r="C408" t="s">
        <v>508</v>
      </c>
      <c r="D408" s="39">
        <v>27.4</v>
      </c>
      <c r="E408" s="40">
        <v>31.1</v>
      </c>
      <c r="F408" s="40">
        <v>41.3</v>
      </c>
      <c r="G408" s="40">
        <v>52.7</v>
      </c>
      <c r="H408" s="40">
        <v>62.6</v>
      </c>
      <c r="I408" s="40">
        <v>71.7</v>
      </c>
      <c r="J408" s="40">
        <v>74.5</v>
      </c>
      <c r="K408" s="40">
        <v>73.2</v>
      </c>
      <c r="L408" s="40">
        <v>66.099999999999994</v>
      </c>
      <c r="M408" s="40">
        <v>54.7</v>
      </c>
      <c r="N408" s="40">
        <v>42.7</v>
      </c>
      <c r="O408" s="40">
        <v>31.8</v>
      </c>
      <c r="P408">
        <v>5</v>
      </c>
      <c r="S408" s="36" t="str">
        <f>IFERROR(HLOOKUP(SANCO2!$D$8,'phius_monthly climate data'!$V$3:$CI$82,'phius_monthly climate data'!$CJ408,FALSE),"")</f>
        <v/>
      </c>
      <c r="CJ408">
        <v>406</v>
      </c>
    </row>
    <row r="409" spans="1:88" ht="15" thickBot="1" x14ac:dyDescent="0.35">
      <c r="A409" t="s">
        <v>5</v>
      </c>
      <c r="B409" t="s">
        <v>51</v>
      </c>
      <c r="C409" t="s">
        <v>509</v>
      </c>
      <c r="D409" s="39">
        <v>30.1</v>
      </c>
      <c r="E409" s="40">
        <v>33</v>
      </c>
      <c r="F409" s="40">
        <v>43.8</v>
      </c>
      <c r="G409" s="40">
        <v>55.2</v>
      </c>
      <c r="H409" s="40">
        <v>63.8</v>
      </c>
      <c r="I409" s="40">
        <v>72</v>
      </c>
      <c r="J409" s="40">
        <v>74.5</v>
      </c>
      <c r="K409" s="40">
        <v>73.7</v>
      </c>
      <c r="L409" s="40">
        <v>66.3</v>
      </c>
      <c r="M409" s="40">
        <v>55.1</v>
      </c>
      <c r="N409" s="40">
        <v>44.5</v>
      </c>
      <c r="O409" s="40">
        <v>33.799999999999997</v>
      </c>
      <c r="P409">
        <v>0</v>
      </c>
      <c r="S409" s="36" t="str">
        <f>IFERROR(HLOOKUP(SANCO2!$D$8,'phius_monthly climate data'!$V$3:$CI$82,'phius_monthly climate data'!$CJ409,FALSE),"")</f>
        <v/>
      </c>
      <c r="CJ409">
        <v>407</v>
      </c>
    </row>
    <row r="410" spans="1:88" ht="15" thickBot="1" x14ac:dyDescent="0.35">
      <c r="A410" t="s">
        <v>108</v>
      </c>
      <c r="B410" t="s">
        <v>51</v>
      </c>
      <c r="C410" t="s">
        <v>510</v>
      </c>
      <c r="D410" s="39">
        <v>57.3</v>
      </c>
      <c r="E410" s="40">
        <v>63.7</v>
      </c>
      <c r="F410" s="40">
        <v>73.599999999999994</v>
      </c>
      <c r="G410" s="40">
        <v>84.4</v>
      </c>
      <c r="H410" s="40">
        <v>91.2</v>
      </c>
      <c r="I410" s="40">
        <v>91.9</v>
      </c>
      <c r="J410" s="40">
        <v>88.5</v>
      </c>
      <c r="K410" s="40">
        <v>86.5</v>
      </c>
      <c r="L410" s="40">
        <v>84.8</v>
      </c>
      <c r="M410" s="40">
        <v>79</v>
      </c>
      <c r="N410" s="40">
        <v>69.2</v>
      </c>
      <c r="O410" s="40">
        <v>60.4</v>
      </c>
      <c r="P410">
        <v>50</v>
      </c>
      <c r="S410" s="36" t="str">
        <f>IFERROR(HLOOKUP(SANCO2!$D$8,'phius_monthly climate data'!$V$3:$CI$82,'phius_monthly climate data'!$CJ410,FALSE),"")</f>
        <v/>
      </c>
      <c r="CJ410">
        <v>408</v>
      </c>
    </row>
    <row r="411" spans="1:88" ht="15" thickBot="1" x14ac:dyDescent="0.35">
      <c r="A411" t="s">
        <v>108</v>
      </c>
      <c r="B411" t="s">
        <v>51</v>
      </c>
      <c r="C411" t="s">
        <v>511</v>
      </c>
      <c r="D411" s="39">
        <v>59.9</v>
      </c>
      <c r="E411" s="40">
        <v>67.3</v>
      </c>
      <c r="F411" s="40">
        <v>77.2</v>
      </c>
      <c r="G411" s="40">
        <v>86.3</v>
      </c>
      <c r="H411" s="40">
        <v>89.1</v>
      </c>
      <c r="I411" s="40">
        <v>89.2</v>
      </c>
      <c r="J411" s="40">
        <v>86.1</v>
      </c>
      <c r="K411" s="40">
        <v>85.8</v>
      </c>
      <c r="L411" s="40">
        <v>84.7</v>
      </c>
      <c r="M411" s="40">
        <v>80.8</v>
      </c>
      <c r="N411" s="40">
        <v>72.3</v>
      </c>
      <c r="O411" s="40">
        <v>63.4</v>
      </c>
      <c r="P411">
        <v>54</v>
      </c>
      <c r="S411" s="36" t="str">
        <f>IFERROR(HLOOKUP(SANCO2!$D$8,'phius_monthly climate data'!$V$3:$CI$82,'phius_monthly climate data'!$CJ411,FALSE),"")</f>
        <v/>
      </c>
      <c r="CJ411">
        <v>409</v>
      </c>
    </row>
    <row r="412" spans="1:88" ht="15" thickBot="1" x14ac:dyDescent="0.35">
      <c r="A412" t="s">
        <v>5</v>
      </c>
      <c r="B412" t="s">
        <v>51</v>
      </c>
      <c r="C412" t="s">
        <v>512</v>
      </c>
      <c r="D412" s="39">
        <v>25.3</v>
      </c>
      <c r="E412" s="40">
        <v>28.2</v>
      </c>
      <c r="F412" s="40">
        <v>37.9</v>
      </c>
      <c r="G412" s="40">
        <v>49.3</v>
      </c>
      <c r="H412" s="40">
        <v>59.9</v>
      </c>
      <c r="I412" s="40">
        <v>69.5</v>
      </c>
      <c r="J412" s="40">
        <v>73</v>
      </c>
      <c r="K412" s="40">
        <v>71.400000000000006</v>
      </c>
      <c r="L412" s="40">
        <v>64</v>
      </c>
      <c r="M412" s="40">
        <v>52.7</v>
      </c>
      <c r="N412" s="40">
        <v>40.799999999999997</v>
      </c>
      <c r="O412" s="40">
        <v>30.2</v>
      </c>
      <c r="P412">
        <v>10</v>
      </c>
      <c r="S412" s="36" t="str">
        <f>IFERROR(HLOOKUP(SANCO2!$D$8,'phius_monthly climate data'!$V$3:$CI$82,'phius_monthly climate data'!$CJ412,FALSE),"")</f>
        <v/>
      </c>
      <c r="CJ412">
        <v>410</v>
      </c>
    </row>
    <row r="413" spans="1:88" ht="15" thickBot="1" x14ac:dyDescent="0.35">
      <c r="A413" t="s">
        <v>5</v>
      </c>
      <c r="B413" t="s">
        <v>51</v>
      </c>
      <c r="C413" t="s">
        <v>513</v>
      </c>
      <c r="D413" s="39">
        <v>29.3</v>
      </c>
      <c r="E413" s="40">
        <v>33.200000000000003</v>
      </c>
      <c r="F413" s="40">
        <v>43.1</v>
      </c>
      <c r="G413" s="40">
        <v>54.2</v>
      </c>
      <c r="H413" s="40">
        <v>63.9</v>
      </c>
      <c r="I413" s="40">
        <v>72.8</v>
      </c>
      <c r="J413" s="40">
        <v>75.5</v>
      </c>
      <c r="K413" s="40">
        <v>73.8</v>
      </c>
      <c r="L413" s="40">
        <v>66.400000000000006</v>
      </c>
      <c r="M413" s="40">
        <v>55.3</v>
      </c>
      <c r="N413" s="40">
        <v>43.6</v>
      </c>
      <c r="O413" s="40">
        <v>33.299999999999997</v>
      </c>
      <c r="P413">
        <v>-4</v>
      </c>
      <c r="S413" s="36" t="str">
        <f>IFERROR(HLOOKUP(SANCO2!$D$8,'phius_monthly climate data'!$V$3:$CI$82,'phius_monthly climate data'!$CJ413,FALSE),"")</f>
        <v/>
      </c>
      <c r="CJ413">
        <v>411</v>
      </c>
    </row>
    <row r="414" spans="1:88" ht="15" thickBot="1" x14ac:dyDescent="0.35">
      <c r="A414" t="s">
        <v>5</v>
      </c>
      <c r="B414" t="s">
        <v>52</v>
      </c>
      <c r="C414" t="s">
        <v>514</v>
      </c>
      <c r="D414" s="39">
        <v>33.1</v>
      </c>
      <c r="E414" s="40">
        <v>37.200000000000003</v>
      </c>
      <c r="F414" s="40">
        <v>47</v>
      </c>
      <c r="G414" s="40">
        <v>57.3</v>
      </c>
      <c r="H414" s="40">
        <v>66.3</v>
      </c>
      <c r="I414" s="40">
        <v>74.8</v>
      </c>
      <c r="J414" s="40">
        <v>79.8</v>
      </c>
      <c r="K414" s="40">
        <v>79.3</v>
      </c>
      <c r="L414" s="40">
        <v>70.099999999999994</v>
      </c>
      <c r="M414" s="40">
        <v>58.2</v>
      </c>
      <c r="N414" s="40">
        <v>46.7</v>
      </c>
      <c r="O414" s="40">
        <v>35.200000000000003</v>
      </c>
      <c r="P414">
        <v>14</v>
      </c>
      <c r="S414" s="36" t="str">
        <f>IFERROR(HLOOKUP(SANCO2!$D$8,'phius_monthly climate data'!$V$3:$CI$82,'phius_monthly climate data'!$CJ414,FALSE),"")</f>
        <v/>
      </c>
      <c r="CJ414">
        <v>412</v>
      </c>
    </row>
    <row r="415" spans="1:88" ht="15" thickBot="1" x14ac:dyDescent="0.35">
      <c r="A415" t="s">
        <v>5</v>
      </c>
      <c r="B415" t="s">
        <v>52</v>
      </c>
      <c r="C415" t="s">
        <v>515</v>
      </c>
      <c r="D415" s="39">
        <v>29</v>
      </c>
      <c r="E415" s="40">
        <v>33.1</v>
      </c>
      <c r="F415" s="40">
        <v>43.3</v>
      </c>
      <c r="G415" s="40">
        <v>53.1</v>
      </c>
      <c r="H415" s="40">
        <v>63.5</v>
      </c>
      <c r="I415" s="40">
        <v>74</v>
      </c>
      <c r="J415" s="40">
        <v>79</v>
      </c>
      <c r="K415" s="40">
        <v>76.900000000000006</v>
      </c>
      <c r="L415" s="40">
        <v>68.2</v>
      </c>
      <c r="M415" s="40">
        <v>55.9</v>
      </c>
      <c r="N415" s="40">
        <v>42.1</v>
      </c>
      <c r="O415" s="40">
        <v>31.1</v>
      </c>
      <c r="P415">
        <v>4</v>
      </c>
      <c r="S415" s="36" t="str">
        <f>IFERROR(HLOOKUP(SANCO2!$D$8,'phius_monthly climate data'!$V$3:$CI$82,'phius_monthly climate data'!$CJ415,FALSE),"")</f>
        <v/>
      </c>
      <c r="CJ415">
        <v>413</v>
      </c>
    </row>
    <row r="416" spans="1:88" ht="15" thickBot="1" x14ac:dyDescent="0.35">
      <c r="A416" t="s">
        <v>5</v>
      </c>
      <c r="B416" t="s">
        <v>52</v>
      </c>
      <c r="C416" t="s">
        <v>516</v>
      </c>
      <c r="D416" s="39">
        <v>32.5</v>
      </c>
      <c r="E416" s="40">
        <v>36</v>
      </c>
      <c r="F416" s="40">
        <v>44.7</v>
      </c>
      <c r="G416" s="40">
        <v>53.9</v>
      </c>
      <c r="H416" s="40">
        <v>64.5</v>
      </c>
      <c r="I416" s="40">
        <v>74.599999999999994</v>
      </c>
      <c r="J416" s="40">
        <v>79.599999999999994</v>
      </c>
      <c r="K416" s="40">
        <v>77.900000000000006</v>
      </c>
      <c r="L416" s="40">
        <v>69.2</v>
      </c>
      <c r="M416" s="40">
        <v>56.7</v>
      </c>
      <c r="N416" s="40">
        <v>43.3</v>
      </c>
      <c r="O416" s="40">
        <v>33.299999999999997</v>
      </c>
      <c r="P416">
        <v>12</v>
      </c>
      <c r="S416" s="36" t="str">
        <f>IFERROR(HLOOKUP(SANCO2!$D$8,'phius_monthly climate data'!$V$3:$CI$82,'phius_monthly climate data'!$CJ416,FALSE),"")</f>
        <v/>
      </c>
      <c r="CJ416">
        <v>414</v>
      </c>
    </row>
    <row r="417" spans="1:88" ht="15" thickBot="1" x14ac:dyDescent="0.35">
      <c r="A417" t="s">
        <v>5</v>
      </c>
      <c r="B417" t="s">
        <v>52</v>
      </c>
      <c r="C417" t="s">
        <v>517</v>
      </c>
      <c r="D417" s="39">
        <v>31.5</v>
      </c>
      <c r="E417" s="40">
        <v>35.299999999999997</v>
      </c>
      <c r="F417" s="40">
        <v>45.2</v>
      </c>
      <c r="G417" s="40">
        <v>55.9</v>
      </c>
      <c r="H417" s="40">
        <v>65.5</v>
      </c>
      <c r="I417" s="40">
        <v>74</v>
      </c>
      <c r="J417" s="40">
        <v>79.3</v>
      </c>
      <c r="K417" s="40">
        <v>78.3</v>
      </c>
      <c r="L417" s="40">
        <v>69.099999999999994</v>
      </c>
      <c r="M417" s="40">
        <v>57.5</v>
      </c>
      <c r="N417" s="40">
        <v>45.2</v>
      </c>
      <c r="O417" s="40">
        <v>33.700000000000003</v>
      </c>
      <c r="P417">
        <v>12</v>
      </c>
      <c r="S417" s="36" t="str">
        <f>IFERROR(HLOOKUP(SANCO2!$D$8,'phius_monthly climate data'!$V$3:$CI$82,'phius_monthly climate data'!$CJ417,FALSE),"")</f>
        <v/>
      </c>
      <c r="CJ417">
        <v>415</v>
      </c>
    </row>
    <row r="418" spans="1:88" ht="15" thickBot="1" x14ac:dyDescent="0.35">
      <c r="A418" t="s">
        <v>5</v>
      </c>
      <c r="B418" t="s">
        <v>52</v>
      </c>
      <c r="C418" t="s">
        <v>518</v>
      </c>
      <c r="D418" s="39">
        <v>30.8</v>
      </c>
      <c r="E418" s="40">
        <v>33.9</v>
      </c>
      <c r="F418" s="40">
        <v>46.2</v>
      </c>
      <c r="G418" s="40">
        <v>54.6</v>
      </c>
      <c r="H418" s="40">
        <v>64.8</v>
      </c>
      <c r="I418" s="40">
        <v>75.7</v>
      </c>
      <c r="J418" s="40">
        <v>80.2</v>
      </c>
      <c r="K418" s="40">
        <v>79</v>
      </c>
      <c r="L418" s="40">
        <v>69.2</v>
      </c>
      <c r="M418" s="40">
        <v>57.1</v>
      </c>
      <c r="N418" s="40">
        <v>44</v>
      </c>
      <c r="O418" s="40">
        <v>32.799999999999997</v>
      </c>
      <c r="P418">
        <v>14</v>
      </c>
      <c r="S418" s="36" t="str">
        <f>IFERROR(HLOOKUP(SANCO2!$D$8,'phius_monthly climate data'!$V$3:$CI$82,'phius_monthly climate data'!$CJ418,FALSE),"")</f>
        <v/>
      </c>
      <c r="CJ418">
        <v>416</v>
      </c>
    </row>
    <row r="419" spans="1:88" ht="15" thickBot="1" x14ac:dyDescent="0.35">
      <c r="A419" t="s">
        <v>5</v>
      </c>
      <c r="B419" t="s">
        <v>52</v>
      </c>
      <c r="C419" t="s">
        <v>519</v>
      </c>
      <c r="D419" s="39">
        <v>31.7</v>
      </c>
      <c r="E419" s="40">
        <v>35.4</v>
      </c>
      <c r="F419" s="40">
        <v>44.2</v>
      </c>
      <c r="G419" s="40">
        <v>53.1</v>
      </c>
      <c r="H419" s="40">
        <v>63.9</v>
      </c>
      <c r="I419" s="40">
        <v>73.7</v>
      </c>
      <c r="J419" s="40">
        <v>78.5</v>
      </c>
      <c r="K419" s="40">
        <v>76.8</v>
      </c>
      <c r="L419" s="40">
        <v>68.5</v>
      </c>
      <c r="M419" s="40">
        <v>55.9</v>
      </c>
      <c r="N419" s="40">
        <v>42.2</v>
      </c>
      <c r="O419" s="40">
        <v>32.299999999999997</v>
      </c>
      <c r="P419">
        <v>19</v>
      </c>
      <c r="S419" s="36" t="str">
        <f>IFERROR(HLOOKUP(SANCO2!$D$8,'phius_monthly climate data'!$V$3:$CI$82,'phius_monthly climate data'!$CJ419,FALSE),"")</f>
        <v/>
      </c>
      <c r="CJ419">
        <v>417</v>
      </c>
    </row>
    <row r="420" spans="1:88" ht="15" thickBot="1" x14ac:dyDescent="0.35">
      <c r="A420" t="s">
        <v>5</v>
      </c>
      <c r="B420" t="s">
        <v>52</v>
      </c>
      <c r="C420" t="s">
        <v>520</v>
      </c>
      <c r="D420" s="39">
        <v>30.1</v>
      </c>
      <c r="E420" s="40">
        <v>32.4</v>
      </c>
      <c r="F420" s="40">
        <v>41.1</v>
      </c>
      <c r="G420" s="40">
        <v>49.3</v>
      </c>
      <c r="H420" s="40">
        <v>59.7</v>
      </c>
      <c r="I420" s="40">
        <v>70.400000000000006</v>
      </c>
      <c r="J420" s="40">
        <v>75.8</v>
      </c>
      <c r="K420" s="40">
        <v>73.8</v>
      </c>
      <c r="L420" s="40">
        <v>65</v>
      </c>
      <c r="M420" s="40">
        <v>52.1</v>
      </c>
      <c r="N420" s="40">
        <v>39.5</v>
      </c>
      <c r="O420" s="40">
        <v>30.5</v>
      </c>
      <c r="P420">
        <v>9</v>
      </c>
      <c r="S420" s="36" t="str">
        <f>IFERROR(HLOOKUP(SANCO2!$D$8,'phius_monthly climate data'!$V$3:$CI$82,'phius_monthly climate data'!$CJ420,FALSE),"")</f>
        <v/>
      </c>
      <c r="CJ420">
        <v>418</v>
      </c>
    </row>
    <row r="421" spans="1:88" ht="15" thickBot="1" x14ac:dyDescent="0.35">
      <c r="A421" t="s">
        <v>5</v>
      </c>
      <c r="B421" t="s">
        <v>52</v>
      </c>
      <c r="C421" t="s">
        <v>521</v>
      </c>
      <c r="D421" s="39">
        <v>30.6</v>
      </c>
      <c r="E421" s="40">
        <v>33.9</v>
      </c>
      <c r="F421" s="40">
        <v>43.6</v>
      </c>
      <c r="G421" s="40">
        <v>53.2</v>
      </c>
      <c r="H421" s="40">
        <v>64.400000000000006</v>
      </c>
      <c r="I421" s="40">
        <v>74.7</v>
      </c>
      <c r="J421" s="40">
        <v>79.599999999999994</v>
      </c>
      <c r="K421" s="40">
        <v>77.900000000000006</v>
      </c>
      <c r="L421" s="40">
        <v>68.900000000000006</v>
      </c>
      <c r="M421" s="40">
        <v>56.5</v>
      </c>
      <c r="N421" s="40">
        <v>42.8</v>
      </c>
      <c r="O421" s="40">
        <v>32.5</v>
      </c>
      <c r="P421">
        <v>12</v>
      </c>
      <c r="S421" s="36" t="str">
        <f>IFERROR(HLOOKUP(SANCO2!$D$8,'phius_monthly climate data'!$V$3:$CI$82,'phius_monthly climate data'!$CJ421,FALSE),"")</f>
        <v/>
      </c>
      <c r="CJ421">
        <v>419</v>
      </c>
    </row>
    <row r="422" spans="1:88" ht="15" thickBot="1" x14ac:dyDescent="0.35">
      <c r="A422" t="s">
        <v>5</v>
      </c>
      <c r="B422" t="s">
        <v>52</v>
      </c>
      <c r="C422" t="s">
        <v>522</v>
      </c>
      <c r="D422" s="39">
        <v>29.7</v>
      </c>
      <c r="E422" s="40">
        <v>32.799999999999997</v>
      </c>
      <c r="F422" s="40">
        <v>42.8</v>
      </c>
      <c r="G422" s="40">
        <v>52.2</v>
      </c>
      <c r="H422" s="40">
        <v>63.2</v>
      </c>
      <c r="I422" s="40">
        <v>74</v>
      </c>
      <c r="J422" s="40">
        <v>79.2</v>
      </c>
      <c r="K422" s="40">
        <v>77.2</v>
      </c>
      <c r="L422" s="40">
        <v>68.2</v>
      </c>
      <c r="M422" s="40">
        <v>55.3</v>
      </c>
      <c r="N422" s="40">
        <v>41.8</v>
      </c>
      <c r="O422" s="40">
        <v>31</v>
      </c>
      <c r="P422">
        <v>14</v>
      </c>
      <c r="S422" s="36" t="str">
        <f>IFERROR(HLOOKUP(SANCO2!$D$8,'phius_monthly climate data'!$V$3:$CI$82,'phius_monthly climate data'!$CJ422,FALSE),"")</f>
        <v/>
      </c>
      <c r="CJ422">
        <v>420</v>
      </c>
    </row>
    <row r="423" spans="1:88" ht="15" thickBot="1" x14ac:dyDescent="0.35">
      <c r="A423" t="s">
        <v>5</v>
      </c>
      <c r="B423" t="s">
        <v>52</v>
      </c>
      <c r="C423" t="s">
        <v>523</v>
      </c>
      <c r="D423" s="39">
        <v>30.6</v>
      </c>
      <c r="E423" s="40">
        <v>33.1</v>
      </c>
      <c r="F423" s="40">
        <v>42.9</v>
      </c>
      <c r="G423" s="40">
        <v>52.4</v>
      </c>
      <c r="H423" s="40">
        <v>63.4</v>
      </c>
      <c r="I423" s="40">
        <v>73.900000000000006</v>
      </c>
      <c r="J423" s="40">
        <v>80.2</v>
      </c>
      <c r="K423" s="40">
        <v>77.3</v>
      </c>
      <c r="L423" s="40">
        <v>68.099999999999994</v>
      </c>
      <c r="M423" s="40">
        <v>54.9</v>
      </c>
      <c r="N423" s="40">
        <v>41.7</v>
      </c>
      <c r="O423" s="40">
        <v>31</v>
      </c>
      <c r="P423">
        <v>7</v>
      </c>
      <c r="S423" s="36" t="str">
        <f>IFERROR(HLOOKUP(SANCO2!$D$8,'phius_monthly climate data'!$V$3:$CI$82,'phius_monthly climate data'!$CJ423,FALSE),"")</f>
        <v/>
      </c>
      <c r="CJ423">
        <v>421</v>
      </c>
    </row>
    <row r="424" spans="1:88" ht="15" thickBot="1" x14ac:dyDescent="0.35">
      <c r="A424" t="s">
        <v>5</v>
      </c>
      <c r="B424" t="s">
        <v>52</v>
      </c>
      <c r="C424" t="s">
        <v>524</v>
      </c>
      <c r="D424" s="39">
        <v>32</v>
      </c>
      <c r="E424" s="40">
        <v>35.299999999999997</v>
      </c>
      <c r="F424" s="40">
        <v>45.6</v>
      </c>
      <c r="G424" s="40">
        <v>55.6</v>
      </c>
      <c r="H424" s="40">
        <v>66</v>
      </c>
      <c r="I424" s="40">
        <v>75.5</v>
      </c>
      <c r="J424" s="40">
        <v>80.5</v>
      </c>
      <c r="K424" s="40">
        <v>79.2</v>
      </c>
      <c r="L424" s="40">
        <v>69.8</v>
      </c>
      <c r="M424" s="40">
        <v>57.5</v>
      </c>
      <c r="N424" s="40">
        <v>44.4</v>
      </c>
      <c r="O424" s="40">
        <v>33.1</v>
      </c>
      <c r="P424">
        <v>9</v>
      </c>
      <c r="S424" s="36" t="str">
        <f>IFERROR(HLOOKUP(SANCO2!$D$8,'phius_monthly climate data'!$V$3:$CI$82,'phius_monthly climate data'!$CJ424,FALSE),"")</f>
        <v/>
      </c>
      <c r="CJ424">
        <v>422</v>
      </c>
    </row>
    <row r="425" spans="1:88" ht="15" thickBot="1" x14ac:dyDescent="0.35">
      <c r="A425" t="s">
        <v>5</v>
      </c>
      <c r="B425" t="s">
        <v>52</v>
      </c>
      <c r="C425" t="s">
        <v>525</v>
      </c>
      <c r="D425" s="39">
        <v>33.799999999999997</v>
      </c>
      <c r="E425" s="40">
        <v>36.5</v>
      </c>
      <c r="F425" s="40">
        <v>45.5</v>
      </c>
      <c r="G425" s="40">
        <v>54.6</v>
      </c>
      <c r="H425" s="40">
        <v>65.099999999999994</v>
      </c>
      <c r="I425" s="40">
        <v>75.099999999999994</v>
      </c>
      <c r="J425" s="40">
        <v>80</v>
      </c>
      <c r="K425" s="40">
        <v>78</v>
      </c>
      <c r="L425" s="40">
        <v>69.8</v>
      </c>
      <c r="M425" s="40">
        <v>57</v>
      </c>
      <c r="N425" s="40">
        <v>43.9</v>
      </c>
      <c r="O425" s="40">
        <v>34</v>
      </c>
      <c r="P425">
        <v>17</v>
      </c>
      <c r="S425" s="36" t="str">
        <f>IFERROR(HLOOKUP(SANCO2!$D$8,'phius_monthly climate data'!$V$3:$CI$82,'phius_monthly climate data'!$CJ425,FALSE),"")</f>
        <v/>
      </c>
      <c r="CJ425">
        <v>423</v>
      </c>
    </row>
    <row r="426" spans="1:88" ht="15" thickBot="1" x14ac:dyDescent="0.35">
      <c r="A426" t="s">
        <v>5</v>
      </c>
      <c r="B426" t="s">
        <v>52</v>
      </c>
      <c r="C426" t="s">
        <v>526</v>
      </c>
      <c r="D426" s="39">
        <v>29.6</v>
      </c>
      <c r="E426" s="40">
        <v>33.5</v>
      </c>
      <c r="F426" s="40">
        <v>43.8</v>
      </c>
      <c r="G426" s="40">
        <v>54.7</v>
      </c>
      <c r="H426" s="40">
        <v>65</v>
      </c>
      <c r="I426" s="40">
        <v>74.5</v>
      </c>
      <c r="J426" s="40">
        <v>79.900000000000006</v>
      </c>
      <c r="K426" s="40">
        <v>77.8</v>
      </c>
      <c r="L426" s="40">
        <v>68.3</v>
      </c>
      <c r="M426" s="40">
        <v>56.3</v>
      </c>
      <c r="N426" s="40">
        <v>43.2</v>
      </c>
      <c r="O426" s="40">
        <v>31.7</v>
      </c>
      <c r="P426">
        <v>14</v>
      </c>
      <c r="S426" s="36" t="str">
        <f>IFERROR(HLOOKUP(SANCO2!$D$8,'phius_monthly climate data'!$V$3:$CI$82,'phius_monthly climate data'!$CJ426,FALSE),"")</f>
        <v/>
      </c>
      <c r="CJ426">
        <v>424</v>
      </c>
    </row>
    <row r="427" spans="1:88" ht="15" thickBot="1" x14ac:dyDescent="0.35">
      <c r="A427" t="s">
        <v>5</v>
      </c>
      <c r="B427" t="s">
        <v>52</v>
      </c>
      <c r="C427" t="s">
        <v>527</v>
      </c>
      <c r="D427" s="39">
        <v>33.9</v>
      </c>
      <c r="E427" s="40">
        <v>38.700000000000003</v>
      </c>
      <c r="F427" s="40">
        <v>47.8</v>
      </c>
      <c r="G427" s="40">
        <v>56.7</v>
      </c>
      <c r="H427" s="40">
        <v>66.900000000000006</v>
      </c>
      <c r="I427" s="40">
        <v>76.400000000000006</v>
      </c>
      <c r="J427" s="40">
        <v>80.8</v>
      </c>
      <c r="K427" s="40">
        <v>80.099999999999994</v>
      </c>
      <c r="L427" s="40">
        <v>71.599999999999994</v>
      </c>
      <c r="M427" s="40">
        <v>59.6</v>
      </c>
      <c r="N427" s="40">
        <v>46.4</v>
      </c>
      <c r="O427" s="40">
        <v>36.4</v>
      </c>
      <c r="P427">
        <v>18</v>
      </c>
      <c r="S427" s="36" t="str">
        <f>IFERROR(HLOOKUP(SANCO2!$D$8,'phius_monthly climate data'!$V$3:$CI$82,'phius_monthly climate data'!$CJ427,FALSE),"")</f>
        <v/>
      </c>
      <c r="CJ427">
        <v>425</v>
      </c>
    </row>
    <row r="428" spans="1:88" ht="15" thickBot="1" x14ac:dyDescent="0.35">
      <c r="A428" t="s">
        <v>5</v>
      </c>
      <c r="B428" t="s">
        <v>52</v>
      </c>
      <c r="C428" t="s">
        <v>528</v>
      </c>
      <c r="D428" s="39">
        <v>30.6</v>
      </c>
      <c r="E428" s="40">
        <v>35.1</v>
      </c>
      <c r="F428" s="40">
        <v>44.3</v>
      </c>
      <c r="G428" s="40">
        <v>54.1</v>
      </c>
      <c r="H428" s="40">
        <v>64.400000000000006</v>
      </c>
      <c r="I428" s="40">
        <v>74.2</v>
      </c>
      <c r="J428" s="40">
        <v>79.099999999999994</v>
      </c>
      <c r="K428" s="40">
        <v>77.900000000000006</v>
      </c>
      <c r="L428" s="40">
        <v>68.400000000000006</v>
      </c>
      <c r="M428" s="40">
        <v>57.3</v>
      </c>
      <c r="N428" s="40">
        <v>43.9</v>
      </c>
      <c r="O428" s="40">
        <v>33.200000000000003</v>
      </c>
      <c r="P428">
        <v>13</v>
      </c>
      <c r="S428" s="36" t="str">
        <f>IFERROR(HLOOKUP(SANCO2!$D$8,'phius_monthly climate data'!$V$3:$CI$82,'phius_monthly climate data'!$CJ428,FALSE),"")</f>
        <v/>
      </c>
      <c r="CJ428">
        <v>426</v>
      </c>
    </row>
    <row r="429" spans="1:88" ht="15" thickBot="1" x14ac:dyDescent="0.35">
      <c r="A429" t="s">
        <v>5</v>
      </c>
      <c r="B429" t="s">
        <v>52</v>
      </c>
      <c r="C429" t="s">
        <v>529</v>
      </c>
      <c r="D429" s="39">
        <v>30.5</v>
      </c>
      <c r="E429" s="40">
        <v>34.200000000000003</v>
      </c>
      <c r="F429" s="40">
        <v>44.5</v>
      </c>
      <c r="G429" s="40">
        <v>55.5</v>
      </c>
      <c r="H429" s="40">
        <v>65.2</v>
      </c>
      <c r="I429" s="40">
        <v>73.900000000000006</v>
      </c>
      <c r="J429" s="40">
        <v>79.099999999999994</v>
      </c>
      <c r="K429" s="40">
        <v>78.099999999999994</v>
      </c>
      <c r="L429" s="40">
        <v>68.8</v>
      </c>
      <c r="M429" s="40">
        <v>56.7</v>
      </c>
      <c r="N429" s="40">
        <v>44.9</v>
      </c>
      <c r="O429" s="40">
        <v>33.1</v>
      </c>
      <c r="P429">
        <v>15</v>
      </c>
      <c r="S429" s="36" t="str">
        <f>IFERROR(HLOOKUP(SANCO2!$D$8,'phius_monthly climate data'!$V$3:$CI$82,'phius_monthly climate data'!$CJ429,FALSE),"")</f>
        <v/>
      </c>
      <c r="CJ429">
        <v>427</v>
      </c>
    </row>
    <row r="430" spans="1:88" ht="15" thickBot="1" x14ac:dyDescent="0.35">
      <c r="A430" t="s">
        <v>5</v>
      </c>
      <c r="B430" t="s">
        <v>52</v>
      </c>
      <c r="C430" t="s">
        <v>530</v>
      </c>
      <c r="D430" s="39">
        <v>30.2</v>
      </c>
      <c r="E430" s="40">
        <v>34</v>
      </c>
      <c r="F430" s="40">
        <v>43.8</v>
      </c>
      <c r="G430" s="40">
        <v>53.4</v>
      </c>
      <c r="H430" s="40">
        <v>64</v>
      </c>
      <c r="I430" s="40">
        <v>74.7</v>
      </c>
      <c r="J430" s="40">
        <v>79.900000000000006</v>
      </c>
      <c r="K430" s="40">
        <v>77.8</v>
      </c>
      <c r="L430" s="40">
        <v>68.900000000000006</v>
      </c>
      <c r="M430" s="40">
        <v>56.2</v>
      </c>
      <c r="N430" s="40">
        <v>42.5</v>
      </c>
      <c r="O430" s="40">
        <v>31.7</v>
      </c>
      <c r="P430">
        <v>8</v>
      </c>
      <c r="S430" s="36" t="str">
        <f>IFERROR(HLOOKUP(SANCO2!$D$8,'phius_monthly climate data'!$V$3:$CI$82,'phius_monthly climate data'!$CJ430,FALSE),"")</f>
        <v/>
      </c>
      <c r="CJ430">
        <v>428</v>
      </c>
    </row>
    <row r="431" spans="1:88" ht="15" thickBot="1" x14ac:dyDescent="0.35">
      <c r="A431" t="s">
        <v>5</v>
      </c>
      <c r="B431" t="s">
        <v>52</v>
      </c>
      <c r="C431" t="s">
        <v>531</v>
      </c>
      <c r="D431" s="39">
        <v>31.5</v>
      </c>
      <c r="E431" s="40">
        <v>35.700000000000003</v>
      </c>
      <c r="F431" s="40">
        <v>45.5</v>
      </c>
      <c r="G431" s="40">
        <v>55.2</v>
      </c>
      <c r="H431" s="40">
        <v>65.900000000000006</v>
      </c>
      <c r="I431" s="40">
        <v>76.5</v>
      </c>
      <c r="J431" s="40">
        <v>81.5</v>
      </c>
      <c r="K431" s="40">
        <v>79.7</v>
      </c>
      <c r="L431" s="40">
        <v>70.400000000000006</v>
      </c>
      <c r="M431" s="40">
        <v>57.9</v>
      </c>
      <c r="N431" s="40">
        <v>44.2</v>
      </c>
      <c r="O431" s="40">
        <v>33.1</v>
      </c>
      <c r="P431">
        <v>11</v>
      </c>
      <c r="S431" s="36" t="str">
        <f>IFERROR(HLOOKUP(SANCO2!$D$8,'phius_monthly climate data'!$V$3:$CI$82,'phius_monthly climate data'!$CJ431,FALSE),"")</f>
        <v/>
      </c>
      <c r="CJ431">
        <v>429</v>
      </c>
    </row>
    <row r="432" spans="1:88" ht="15" thickBot="1" x14ac:dyDescent="0.35">
      <c r="A432" t="s">
        <v>5</v>
      </c>
      <c r="B432" t="s">
        <v>52</v>
      </c>
      <c r="C432" t="s">
        <v>532</v>
      </c>
      <c r="D432" s="39">
        <v>30.1</v>
      </c>
      <c r="E432" s="40">
        <v>34.200000000000003</v>
      </c>
      <c r="F432" s="40">
        <v>45.2</v>
      </c>
      <c r="G432" s="40">
        <v>55.1</v>
      </c>
      <c r="H432" s="40">
        <v>64.900000000000006</v>
      </c>
      <c r="I432" s="40">
        <v>74</v>
      </c>
      <c r="J432" s="40">
        <v>79</v>
      </c>
      <c r="K432" s="40">
        <v>77.5</v>
      </c>
      <c r="L432" s="40">
        <v>68.5</v>
      </c>
      <c r="M432" s="40">
        <v>56.4</v>
      </c>
      <c r="N432" s="40">
        <v>44</v>
      </c>
      <c r="O432" s="40">
        <v>32.9</v>
      </c>
      <c r="P432">
        <v>6</v>
      </c>
      <c r="S432" s="36" t="str">
        <f>IFERROR(HLOOKUP(SANCO2!$D$8,'phius_monthly climate data'!$V$3:$CI$82,'phius_monthly climate data'!$CJ432,FALSE),"")</f>
        <v/>
      </c>
      <c r="CJ432">
        <v>430</v>
      </c>
    </row>
    <row r="433" spans="1:88" ht="15" thickBot="1" x14ac:dyDescent="0.35">
      <c r="A433" t="s">
        <v>5</v>
      </c>
      <c r="B433" t="s">
        <v>52</v>
      </c>
      <c r="C433" t="s">
        <v>533</v>
      </c>
      <c r="D433" s="39">
        <v>30.3</v>
      </c>
      <c r="E433" s="40">
        <v>35.1</v>
      </c>
      <c r="F433" s="40">
        <v>45.2</v>
      </c>
      <c r="G433" s="40">
        <v>55.3</v>
      </c>
      <c r="H433" s="40">
        <v>65.5</v>
      </c>
      <c r="I433" s="40">
        <v>75</v>
      </c>
      <c r="J433" s="40">
        <v>79.599999999999994</v>
      </c>
      <c r="K433" s="40">
        <v>78.099999999999994</v>
      </c>
      <c r="L433" s="40">
        <v>68.7</v>
      </c>
      <c r="M433" s="40">
        <v>57.2</v>
      </c>
      <c r="N433" s="40">
        <v>44.2</v>
      </c>
      <c r="O433" s="40">
        <v>33.4</v>
      </c>
      <c r="P433">
        <v>12</v>
      </c>
      <c r="S433" s="36" t="str">
        <f>IFERROR(HLOOKUP(SANCO2!$D$8,'phius_monthly climate data'!$V$3:$CI$82,'phius_monthly climate data'!$CJ433,FALSE),"")</f>
        <v/>
      </c>
      <c r="CJ433">
        <v>431</v>
      </c>
    </row>
    <row r="434" spans="1:88" ht="15" thickBot="1" x14ac:dyDescent="0.35">
      <c r="A434" t="s">
        <v>5</v>
      </c>
      <c r="B434" t="s">
        <v>52</v>
      </c>
      <c r="C434" t="s">
        <v>534</v>
      </c>
      <c r="D434" s="39">
        <v>33.200000000000003</v>
      </c>
      <c r="E434" s="40">
        <v>37.700000000000003</v>
      </c>
      <c r="F434" s="40">
        <v>46.9</v>
      </c>
      <c r="G434" s="40">
        <v>56.4</v>
      </c>
      <c r="H434" s="40">
        <v>66.599999999999994</v>
      </c>
      <c r="I434" s="40">
        <v>76.400000000000006</v>
      </c>
      <c r="J434" s="40">
        <v>81.3</v>
      </c>
      <c r="K434" s="40">
        <v>80.099999999999994</v>
      </c>
      <c r="L434" s="40">
        <v>71.3</v>
      </c>
      <c r="M434" s="40">
        <v>59</v>
      </c>
      <c r="N434" s="40">
        <v>45.8</v>
      </c>
      <c r="O434" s="40">
        <v>35</v>
      </c>
      <c r="P434">
        <v>16</v>
      </c>
      <c r="S434" s="36" t="str">
        <f>IFERROR(HLOOKUP(SANCO2!$D$8,'phius_monthly climate data'!$V$3:$CI$82,'phius_monthly climate data'!$CJ434,FALSE),"")</f>
        <v/>
      </c>
      <c r="CJ434">
        <v>432</v>
      </c>
    </row>
    <row r="435" spans="1:88" ht="15" thickBot="1" x14ac:dyDescent="0.35">
      <c r="A435" t="s">
        <v>5</v>
      </c>
      <c r="B435" t="s">
        <v>52</v>
      </c>
      <c r="C435" t="s">
        <v>535</v>
      </c>
      <c r="D435" s="39">
        <v>33</v>
      </c>
      <c r="E435" s="40">
        <v>37.1</v>
      </c>
      <c r="F435" s="40">
        <v>46.3</v>
      </c>
      <c r="G435" s="40">
        <v>56.6</v>
      </c>
      <c r="H435" s="40">
        <v>66.400000000000006</v>
      </c>
      <c r="I435" s="40">
        <v>75.099999999999994</v>
      </c>
      <c r="J435" s="40">
        <v>80.599999999999994</v>
      </c>
      <c r="K435" s="40">
        <v>79.5</v>
      </c>
      <c r="L435" s="40">
        <v>70.3</v>
      </c>
      <c r="M435" s="40">
        <v>58.7</v>
      </c>
      <c r="N435" s="40">
        <v>46.1</v>
      </c>
      <c r="O435" s="40">
        <v>34.6</v>
      </c>
      <c r="P435">
        <v>13</v>
      </c>
      <c r="S435" s="36" t="str">
        <f>IFERROR(HLOOKUP(SANCO2!$D$8,'phius_monthly climate data'!$V$3:$CI$82,'phius_monthly climate data'!$CJ435,FALSE),"")</f>
        <v/>
      </c>
      <c r="CJ435">
        <v>433</v>
      </c>
    </row>
    <row r="436" spans="1:88" ht="15" thickBot="1" x14ac:dyDescent="0.35">
      <c r="A436" t="s">
        <v>5</v>
      </c>
      <c r="B436" t="s">
        <v>53</v>
      </c>
      <c r="C436" t="s">
        <v>536</v>
      </c>
      <c r="D436" s="39">
        <v>36.6</v>
      </c>
      <c r="E436" s="40">
        <v>40.4</v>
      </c>
      <c r="F436" s="40">
        <v>48.4</v>
      </c>
      <c r="G436" s="40">
        <v>58</v>
      </c>
      <c r="H436" s="40">
        <v>66.599999999999994</v>
      </c>
      <c r="I436" s="40">
        <v>74.8</v>
      </c>
      <c r="J436" s="40">
        <v>78.3</v>
      </c>
      <c r="K436" s="40">
        <v>77.3</v>
      </c>
      <c r="L436" s="40">
        <v>70.3</v>
      </c>
      <c r="M436" s="40">
        <v>58.7</v>
      </c>
      <c r="N436" s="40">
        <v>47.8</v>
      </c>
      <c r="O436" s="40">
        <v>39.299999999999997</v>
      </c>
      <c r="P436">
        <v>5</v>
      </c>
      <c r="S436" s="36" t="str">
        <f>IFERROR(HLOOKUP(SANCO2!$D$8,'phius_monthly climate data'!$V$3:$CI$82,'phius_monthly climate data'!$CJ436,FALSE),"")</f>
        <v/>
      </c>
      <c r="CJ436">
        <v>434</v>
      </c>
    </row>
    <row r="437" spans="1:88" ht="15" thickBot="1" x14ac:dyDescent="0.35">
      <c r="A437" t="s">
        <v>5</v>
      </c>
      <c r="B437" t="s">
        <v>53</v>
      </c>
      <c r="C437" t="s">
        <v>537</v>
      </c>
      <c r="D437" s="39">
        <v>31.4</v>
      </c>
      <c r="E437" s="40">
        <v>34.700000000000003</v>
      </c>
      <c r="F437" s="40">
        <v>43.7</v>
      </c>
      <c r="G437" s="40">
        <v>54.6</v>
      </c>
      <c r="H437" s="40">
        <v>63.8</v>
      </c>
      <c r="I437" s="40">
        <v>72.099999999999994</v>
      </c>
      <c r="J437" s="40">
        <v>75.5</v>
      </c>
      <c r="K437" s="40">
        <v>74.900000000000006</v>
      </c>
      <c r="L437" s="40">
        <v>67.400000000000006</v>
      </c>
      <c r="M437" s="40">
        <v>55.8</v>
      </c>
      <c r="N437" s="40">
        <v>44.6</v>
      </c>
      <c r="O437" s="40">
        <v>35.299999999999997</v>
      </c>
      <c r="P437">
        <v>13</v>
      </c>
      <c r="S437" s="36" t="str">
        <f>IFERROR(HLOOKUP(SANCO2!$D$8,'phius_monthly climate data'!$V$3:$CI$82,'phius_monthly climate data'!$CJ437,FALSE),"")</f>
        <v/>
      </c>
      <c r="CJ437">
        <v>435</v>
      </c>
    </row>
    <row r="438" spans="1:88" ht="15" thickBot="1" x14ac:dyDescent="0.35">
      <c r="A438" t="s">
        <v>5</v>
      </c>
      <c r="B438" t="s">
        <v>53</v>
      </c>
      <c r="C438" t="s">
        <v>538</v>
      </c>
      <c r="D438" s="39">
        <v>37.1</v>
      </c>
      <c r="E438" s="40">
        <v>41.6</v>
      </c>
      <c r="F438" s="40">
        <v>49.7</v>
      </c>
      <c r="G438" s="40">
        <v>59.3</v>
      </c>
      <c r="H438" s="40">
        <v>68</v>
      </c>
      <c r="I438" s="40">
        <v>75.7</v>
      </c>
      <c r="J438" s="40">
        <v>78.8</v>
      </c>
      <c r="K438" s="40">
        <v>78</v>
      </c>
      <c r="L438" s="40">
        <v>71</v>
      </c>
      <c r="M438" s="40">
        <v>59.9</v>
      </c>
      <c r="N438" s="40">
        <v>48.7</v>
      </c>
      <c r="O438" s="40">
        <v>40.200000000000003</v>
      </c>
      <c r="P438">
        <v>8</v>
      </c>
      <c r="S438" s="36" t="str">
        <f>IFERROR(HLOOKUP(SANCO2!$D$8,'phius_monthly climate data'!$V$3:$CI$82,'phius_monthly climate data'!$CJ438,FALSE),"")</f>
        <v/>
      </c>
      <c r="CJ438">
        <v>436</v>
      </c>
    </row>
    <row r="439" spans="1:88" ht="15" thickBot="1" x14ac:dyDescent="0.35">
      <c r="A439" t="s">
        <v>5</v>
      </c>
      <c r="B439" t="s">
        <v>53</v>
      </c>
      <c r="C439" t="s">
        <v>539</v>
      </c>
      <c r="D439" s="39">
        <v>33.700000000000003</v>
      </c>
      <c r="E439" s="40">
        <v>38.4</v>
      </c>
      <c r="F439" s="40">
        <v>46.3</v>
      </c>
      <c r="G439" s="40">
        <v>56.9</v>
      </c>
      <c r="H439" s="40">
        <v>65.7</v>
      </c>
      <c r="I439" s="40">
        <v>73.599999999999994</v>
      </c>
      <c r="J439" s="40">
        <v>76.5</v>
      </c>
      <c r="K439" s="40">
        <v>75.900000000000006</v>
      </c>
      <c r="L439" s="40">
        <v>68.8</v>
      </c>
      <c r="M439" s="40">
        <v>57.8</v>
      </c>
      <c r="N439" s="40">
        <v>46.6</v>
      </c>
      <c r="O439" s="40">
        <v>37.200000000000003</v>
      </c>
      <c r="P439">
        <v>7</v>
      </c>
      <c r="S439" s="36" t="str">
        <f>IFERROR(HLOOKUP(SANCO2!$D$8,'phius_monthly climate data'!$V$3:$CI$82,'phius_monthly climate data'!$CJ439,FALSE),"")</f>
        <v/>
      </c>
      <c r="CJ439">
        <v>437</v>
      </c>
    </row>
    <row r="440" spans="1:88" ht="15" thickBot="1" x14ac:dyDescent="0.35">
      <c r="A440" t="s">
        <v>5</v>
      </c>
      <c r="B440" t="s">
        <v>53</v>
      </c>
      <c r="C440" t="s">
        <v>540</v>
      </c>
      <c r="D440" s="39">
        <v>33.200000000000003</v>
      </c>
      <c r="E440" s="40">
        <v>36.299999999999997</v>
      </c>
      <c r="F440" s="40">
        <v>46.2</v>
      </c>
      <c r="G440" s="40">
        <v>57.5</v>
      </c>
      <c r="H440" s="40">
        <v>67</v>
      </c>
      <c r="I440" s="40">
        <v>74.900000000000006</v>
      </c>
      <c r="J440" s="40">
        <v>77.5</v>
      </c>
      <c r="K440" s="40">
        <v>76.3</v>
      </c>
      <c r="L440" s="40">
        <v>68.7</v>
      </c>
      <c r="M440" s="40">
        <v>57.5</v>
      </c>
      <c r="N440" s="40">
        <v>46</v>
      </c>
      <c r="O440" s="40">
        <v>36.5</v>
      </c>
      <c r="P440">
        <v>6</v>
      </c>
      <c r="S440" s="36" t="str">
        <f>IFERROR(HLOOKUP(SANCO2!$D$8,'phius_monthly climate data'!$V$3:$CI$82,'phius_monthly climate data'!$CJ440,FALSE),"")</f>
        <v/>
      </c>
      <c r="CJ440">
        <v>438</v>
      </c>
    </row>
    <row r="441" spans="1:88" ht="15" thickBot="1" x14ac:dyDescent="0.35">
      <c r="A441" t="s">
        <v>5</v>
      </c>
      <c r="B441" t="s">
        <v>53</v>
      </c>
      <c r="C441" t="s">
        <v>541</v>
      </c>
      <c r="D441" s="39">
        <v>35.700000000000003</v>
      </c>
      <c r="E441" s="40">
        <v>39.200000000000003</v>
      </c>
      <c r="F441" s="40">
        <v>47.4</v>
      </c>
      <c r="G441" s="40">
        <v>57.8</v>
      </c>
      <c r="H441" s="40">
        <v>64.8</v>
      </c>
      <c r="I441" s="40">
        <v>72</v>
      </c>
      <c r="J441" s="40">
        <v>75</v>
      </c>
      <c r="K441" s="40">
        <v>74.3</v>
      </c>
      <c r="L441" s="40">
        <v>68.099999999999994</v>
      </c>
      <c r="M441" s="40">
        <v>57.9</v>
      </c>
      <c r="N441" s="40">
        <v>47.9</v>
      </c>
      <c r="O441" s="40">
        <v>39</v>
      </c>
      <c r="P441">
        <v>21</v>
      </c>
      <c r="S441" s="36" t="str">
        <f>IFERROR(HLOOKUP(SANCO2!$D$8,'phius_monthly climate data'!$V$3:$CI$82,'phius_monthly climate data'!$CJ441,FALSE),"")</f>
        <v/>
      </c>
      <c r="CJ441">
        <v>439</v>
      </c>
    </row>
    <row r="442" spans="1:88" ht="15" thickBot="1" x14ac:dyDescent="0.35">
      <c r="A442" t="s">
        <v>5</v>
      </c>
      <c r="B442" t="s">
        <v>53</v>
      </c>
      <c r="C442" t="s">
        <v>542</v>
      </c>
      <c r="D442" s="39">
        <v>33.6</v>
      </c>
      <c r="E442" s="40">
        <v>37.1</v>
      </c>
      <c r="F442" s="40">
        <v>45.5</v>
      </c>
      <c r="G442" s="40">
        <v>55.8</v>
      </c>
      <c r="H442" s="40">
        <v>64.599999999999994</v>
      </c>
      <c r="I442" s="40">
        <v>72.8</v>
      </c>
      <c r="J442" s="40">
        <v>76.099999999999994</v>
      </c>
      <c r="K442" s="40">
        <v>75.3</v>
      </c>
      <c r="L442" s="40">
        <v>68.3</v>
      </c>
      <c r="M442" s="40">
        <v>57.1</v>
      </c>
      <c r="N442" s="40">
        <v>45.9</v>
      </c>
      <c r="O442" s="40">
        <v>37.1</v>
      </c>
      <c r="P442">
        <v>19</v>
      </c>
      <c r="S442" s="36" t="str">
        <f>IFERROR(HLOOKUP(SANCO2!$D$8,'phius_monthly climate data'!$V$3:$CI$82,'phius_monthly climate data'!$CJ442,FALSE),"")</f>
        <v/>
      </c>
      <c r="CJ442">
        <v>440</v>
      </c>
    </row>
    <row r="443" spans="1:88" ht="15" thickBot="1" x14ac:dyDescent="0.35">
      <c r="A443" t="s">
        <v>5</v>
      </c>
      <c r="B443" t="s">
        <v>53</v>
      </c>
      <c r="C443" t="s">
        <v>543</v>
      </c>
      <c r="D443" s="39">
        <v>36.1</v>
      </c>
      <c r="E443" s="40">
        <v>39.1</v>
      </c>
      <c r="F443" s="40">
        <v>47.3</v>
      </c>
      <c r="G443" s="40">
        <v>57</v>
      </c>
      <c r="H443" s="40">
        <v>64.7</v>
      </c>
      <c r="I443" s="40">
        <v>72.400000000000006</v>
      </c>
      <c r="J443" s="40">
        <v>75.400000000000006</v>
      </c>
      <c r="K443" s="40">
        <v>74.900000000000006</v>
      </c>
      <c r="L443" s="40">
        <v>68.3</v>
      </c>
      <c r="M443" s="40">
        <v>56.9</v>
      </c>
      <c r="N443" s="40">
        <v>46.5</v>
      </c>
      <c r="O443" s="40">
        <v>38.700000000000003</v>
      </c>
      <c r="P443">
        <v>17</v>
      </c>
      <c r="S443" s="36" t="str">
        <f>IFERROR(HLOOKUP(SANCO2!$D$8,'phius_monthly climate data'!$V$3:$CI$82,'phius_monthly climate data'!$CJ443,FALSE),"")</f>
        <v/>
      </c>
      <c r="CJ443">
        <v>441</v>
      </c>
    </row>
    <row r="444" spans="1:88" ht="15" thickBot="1" x14ac:dyDescent="0.35">
      <c r="A444" t="s">
        <v>5</v>
      </c>
      <c r="B444" t="s">
        <v>53</v>
      </c>
      <c r="C444" t="s">
        <v>544</v>
      </c>
      <c r="D444" s="39">
        <v>35.200000000000003</v>
      </c>
      <c r="E444" s="40">
        <v>38.700000000000003</v>
      </c>
      <c r="F444" s="40">
        <v>47.3</v>
      </c>
      <c r="G444" s="40">
        <v>57.9</v>
      </c>
      <c r="H444" s="40">
        <v>66.7</v>
      </c>
      <c r="I444" s="40">
        <v>75</v>
      </c>
      <c r="J444" s="40">
        <v>78.2</v>
      </c>
      <c r="K444" s="40">
        <v>77.400000000000006</v>
      </c>
      <c r="L444" s="40">
        <v>70</v>
      </c>
      <c r="M444" s="40">
        <v>58.5</v>
      </c>
      <c r="N444" s="40">
        <v>47.6</v>
      </c>
      <c r="O444" s="40">
        <v>38.5</v>
      </c>
      <c r="P444">
        <v>18</v>
      </c>
      <c r="S444" s="36" t="str">
        <f>IFERROR(HLOOKUP(SANCO2!$D$8,'phius_monthly climate data'!$V$3:$CI$82,'phius_monthly climate data'!$CJ444,FALSE),"")</f>
        <v/>
      </c>
      <c r="CJ444">
        <v>442</v>
      </c>
    </row>
    <row r="445" spans="1:88" ht="15" thickBot="1" x14ac:dyDescent="0.35">
      <c r="A445" t="s">
        <v>5</v>
      </c>
      <c r="B445" t="s">
        <v>53</v>
      </c>
      <c r="C445" t="s">
        <v>545</v>
      </c>
      <c r="D445" s="39">
        <v>35.4</v>
      </c>
      <c r="E445" s="40">
        <v>39</v>
      </c>
      <c r="F445" s="40">
        <v>47.9</v>
      </c>
      <c r="G445" s="40">
        <v>58.4</v>
      </c>
      <c r="H445" s="40">
        <v>67.3</v>
      </c>
      <c r="I445" s="40">
        <v>75.7</v>
      </c>
      <c r="J445" s="40">
        <v>79</v>
      </c>
      <c r="K445" s="40">
        <v>78.400000000000006</v>
      </c>
      <c r="L445" s="40">
        <v>70.900000000000006</v>
      </c>
      <c r="M445" s="40">
        <v>59.4</v>
      </c>
      <c r="N445" s="40">
        <v>48.1</v>
      </c>
      <c r="O445" s="40">
        <v>38.799999999999997</v>
      </c>
      <c r="P445">
        <v>20</v>
      </c>
      <c r="S445" s="36" t="str">
        <f>IFERROR(HLOOKUP(SANCO2!$D$8,'phius_monthly climate data'!$V$3:$CI$82,'phius_monthly climate data'!$CJ445,FALSE),"")</f>
        <v/>
      </c>
      <c r="CJ445">
        <v>443</v>
      </c>
    </row>
    <row r="446" spans="1:88" ht="15" thickBot="1" x14ac:dyDescent="0.35">
      <c r="A446" t="s">
        <v>5</v>
      </c>
      <c r="B446" t="s">
        <v>53</v>
      </c>
      <c r="C446" t="s">
        <v>546</v>
      </c>
      <c r="D446" s="39">
        <v>35.9</v>
      </c>
      <c r="E446" s="40">
        <v>39.9</v>
      </c>
      <c r="F446" s="40">
        <v>48.7</v>
      </c>
      <c r="G446" s="40">
        <v>58.6</v>
      </c>
      <c r="H446" s="40">
        <v>67.599999999999994</v>
      </c>
      <c r="I446" s="40">
        <v>75.900000000000006</v>
      </c>
      <c r="J446" s="40">
        <v>78.8</v>
      </c>
      <c r="K446" s="40">
        <v>77.599999999999994</v>
      </c>
      <c r="L446" s="40">
        <v>70</v>
      </c>
      <c r="M446" s="40">
        <v>59</v>
      </c>
      <c r="N446" s="40">
        <v>47.8</v>
      </c>
      <c r="O446" s="40">
        <v>38.700000000000003</v>
      </c>
      <c r="P446">
        <v>22</v>
      </c>
      <c r="S446" s="36" t="str">
        <f>IFERROR(HLOOKUP(SANCO2!$D$8,'phius_monthly climate data'!$V$3:$CI$82,'phius_monthly climate data'!$CJ446,FALSE),"")</f>
        <v/>
      </c>
      <c r="CJ446">
        <v>444</v>
      </c>
    </row>
    <row r="447" spans="1:88" ht="15" thickBot="1" x14ac:dyDescent="0.35">
      <c r="A447" t="s">
        <v>5</v>
      </c>
      <c r="B447" t="s">
        <v>53</v>
      </c>
      <c r="C447" t="s">
        <v>547</v>
      </c>
      <c r="D447" s="39">
        <v>37.9</v>
      </c>
      <c r="E447" s="40">
        <v>40.6</v>
      </c>
      <c r="F447" s="40">
        <v>48.1</v>
      </c>
      <c r="G447" s="40">
        <v>58</v>
      </c>
      <c r="H447" s="40">
        <v>66.3</v>
      </c>
      <c r="I447" s="40">
        <v>74.2</v>
      </c>
      <c r="J447" s="40">
        <v>77.400000000000006</v>
      </c>
      <c r="K447" s="40">
        <v>76.7</v>
      </c>
      <c r="L447" s="40">
        <v>69.900000000000006</v>
      </c>
      <c r="M447" s="40">
        <v>58.4</v>
      </c>
      <c r="N447" s="40">
        <v>47.5</v>
      </c>
      <c r="O447" s="40">
        <v>39.799999999999997</v>
      </c>
      <c r="P447">
        <v>25</v>
      </c>
      <c r="S447" s="36" t="str">
        <f>IFERROR(HLOOKUP(SANCO2!$D$8,'phius_monthly climate data'!$V$3:$CI$82,'phius_monthly climate data'!$CJ447,FALSE),"")</f>
        <v/>
      </c>
      <c r="CJ447">
        <v>445</v>
      </c>
    </row>
    <row r="448" spans="1:88" ht="15" thickBot="1" x14ac:dyDescent="0.35">
      <c r="A448" t="s">
        <v>5</v>
      </c>
      <c r="B448" t="s">
        <v>54</v>
      </c>
      <c r="C448" t="s">
        <v>548</v>
      </c>
      <c r="D448" s="39">
        <v>49.6</v>
      </c>
      <c r="E448" s="40">
        <v>52.3</v>
      </c>
      <c r="F448" s="40">
        <v>59.4</v>
      </c>
      <c r="G448" s="40">
        <v>66.5</v>
      </c>
      <c r="H448" s="40">
        <v>74.2</v>
      </c>
      <c r="I448" s="40">
        <v>80</v>
      </c>
      <c r="J448" s="40">
        <v>82.5</v>
      </c>
      <c r="K448" s="40">
        <v>82.4</v>
      </c>
      <c r="L448" s="40">
        <v>77</v>
      </c>
      <c r="M448" s="40">
        <v>66.5</v>
      </c>
      <c r="N448" s="40">
        <v>56.7</v>
      </c>
      <c r="O448" s="40">
        <v>50.1</v>
      </c>
      <c r="P448">
        <v>40</v>
      </c>
      <c r="S448" s="36" t="str">
        <f>IFERROR(HLOOKUP(SANCO2!$D$8,'phius_monthly climate data'!$V$3:$CI$82,'phius_monthly climate data'!$CJ448,FALSE),"")</f>
        <v/>
      </c>
      <c r="CJ448">
        <v>446</v>
      </c>
    </row>
    <row r="449" spans="1:88" ht="15" thickBot="1" x14ac:dyDescent="0.35">
      <c r="A449" t="s">
        <v>5</v>
      </c>
      <c r="B449" t="s">
        <v>54</v>
      </c>
      <c r="C449" t="s">
        <v>549</v>
      </c>
      <c r="D449" s="39">
        <v>46.9</v>
      </c>
      <c r="E449" s="40">
        <v>51.4</v>
      </c>
      <c r="F449" s="40">
        <v>57.7</v>
      </c>
      <c r="G449" s="40">
        <v>64.7</v>
      </c>
      <c r="H449" s="40">
        <v>72.8</v>
      </c>
      <c r="I449" s="40">
        <v>80.2</v>
      </c>
      <c r="J449" s="40">
        <v>82.7</v>
      </c>
      <c r="K449" s="40">
        <v>82.7</v>
      </c>
      <c r="L449" s="40">
        <v>76.5</v>
      </c>
      <c r="M449" s="40">
        <v>65.7</v>
      </c>
      <c r="N449" s="40">
        <v>55</v>
      </c>
      <c r="O449" s="40">
        <v>49</v>
      </c>
      <c r="P449">
        <v>23</v>
      </c>
      <c r="S449" s="36" t="str">
        <f>IFERROR(HLOOKUP(SANCO2!$D$8,'phius_monthly climate data'!$V$3:$CI$82,'phius_monthly climate data'!$CJ449,FALSE),"")</f>
        <v/>
      </c>
      <c r="CJ449">
        <v>447</v>
      </c>
    </row>
    <row r="450" spans="1:88" ht="15" thickBot="1" x14ac:dyDescent="0.35">
      <c r="A450" t="s">
        <v>5</v>
      </c>
      <c r="B450" t="s">
        <v>54</v>
      </c>
      <c r="C450" t="s">
        <v>550</v>
      </c>
      <c r="D450" s="39">
        <v>52.1</v>
      </c>
      <c r="E450" s="40">
        <v>55.3</v>
      </c>
      <c r="F450" s="40">
        <v>61.3</v>
      </c>
      <c r="G450" s="40">
        <v>67.8</v>
      </c>
      <c r="H450" s="40">
        <v>75.2</v>
      </c>
      <c r="I450" s="40">
        <v>80.8</v>
      </c>
      <c r="J450" s="40">
        <v>82.3</v>
      </c>
      <c r="K450" s="40">
        <v>82.4</v>
      </c>
      <c r="L450" s="40">
        <v>78.2</v>
      </c>
      <c r="M450" s="40">
        <v>68.8</v>
      </c>
      <c r="N450" s="40">
        <v>59.1</v>
      </c>
      <c r="O450" s="40">
        <v>53.4</v>
      </c>
      <c r="P450">
        <v>35</v>
      </c>
      <c r="S450" s="36" t="str">
        <f>IFERROR(HLOOKUP(SANCO2!$D$8,'phius_monthly climate data'!$V$3:$CI$82,'phius_monthly climate data'!$CJ450,FALSE),"")</f>
        <v/>
      </c>
      <c r="CJ450">
        <v>448</v>
      </c>
    </row>
    <row r="451" spans="1:88" ht="15" thickBot="1" x14ac:dyDescent="0.35">
      <c r="A451" t="s">
        <v>5</v>
      </c>
      <c r="B451" t="s">
        <v>54</v>
      </c>
      <c r="C451" t="s">
        <v>551</v>
      </c>
      <c r="D451" s="39">
        <v>50.1</v>
      </c>
      <c r="E451" s="40">
        <v>53.3</v>
      </c>
      <c r="F451" s="40">
        <v>59.9</v>
      </c>
      <c r="G451" s="40">
        <v>67.099999999999994</v>
      </c>
      <c r="H451" s="40">
        <v>75.099999999999994</v>
      </c>
      <c r="I451" s="40">
        <v>80.900000000000006</v>
      </c>
      <c r="J451" s="40">
        <v>82.5</v>
      </c>
      <c r="K451" s="40">
        <v>82.9</v>
      </c>
      <c r="L451" s="40">
        <v>77.8</v>
      </c>
      <c r="M451" s="40">
        <v>67.5</v>
      </c>
      <c r="N451" s="40">
        <v>57.5</v>
      </c>
      <c r="O451" s="40">
        <v>51</v>
      </c>
      <c r="P451">
        <v>35</v>
      </c>
      <c r="S451" s="36" t="str">
        <f>IFERROR(HLOOKUP(SANCO2!$D$8,'phius_monthly climate data'!$V$3:$CI$82,'phius_monthly climate data'!$CJ451,FALSE),"")</f>
        <v/>
      </c>
      <c r="CJ451">
        <v>449</v>
      </c>
    </row>
    <row r="452" spans="1:88" ht="15" thickBot="1" x14ac:dyDescent="0.35">
      <c r="A452" t="s">
        <v>5</v>
      </c>
      <c r="B452" t="s">
        <v>54</v>
      </c>
      <c r="C452" t="s">
        <v>552</v>
      </c>
      <c r="D452" s="39">
        <v>50.5</v>
      </c>
      <c r="E452" s="40">
        <v>54</v>
      </c>
      <c r="F452" s="40">
        <v>60</v>
      </c>
      <c r="G452" s="40">
        <v>67</v>
      </c>
      <c r="H452" s="40">
        <v>74.5</v>
      </c>
      <c r="I452" s="40">
        <v>80.599999999999994</v>
      </c>
      <c r="J452" s="40">
        <v>82.5</v>
      </c>
      <c r="K452" s="40">
        <v>82.9</v>
      </c>
      <c r="L452" s="40">
        <v>77.900000000000006</v>
      </c>
      <c r="M452" s="40">
        <v>67.900000000000006</v>
      </c>
      <c r="N452" s="40">
        <v>57.8</v>
      </c>
      <c r="O452" s="40">
        <v>51.6</v>
      </c>
      <c r="P452">
        <v>26</v>
      </c>
      <c r="S452" s="36" t="str">
        <f>IFERROR(HLOOKUP(SANCO2!$D$8,'phius_monthly climate data'!$V$3:$CI$82,'phius_monthly climate data'!$CJ452,FALSE),"")</f>
        <v/>
      </c>
      <c r="CJ452">
        <v>450</v>
      </c>
    </row>
    <row r="453" spans="1:88" ht="15" thickBot="1" x14ac:dyDescent="0.35">
      <c r="A453" t="s">
        <v>5</v>
      </c>
      <c r="B453" t="s">
        <v>54</v>
      </c>
      <c r="C453" t="s">
        <v>553</v>
      </c>
      <c r="D453" s="39">
        <v>52.8</v>
      </c>
      <c r="E453" s="40">
        <v>56</v>
      </c>
      <c r="F453" s="40">
        <v>61.9</v>
      </c>
      <c r="G453" s="40">
        <v>68.7</v>
      </c>
      <c r="H453" s="40">
        <v>76.099999999999994</v>
      </c>
      <c r="I453" s="40">
        <v>81.3</v>
      </c>
      <c r="J453" s="40">
        <v>82.7</v>
      </c>
      <c r="K453" s="40">
        <v>83</v>
      </c>
      <c r="L453" s="40">
        <v>78.8</v>
      </c>
      <c r="M453" s="40">
        <v>69.8</v>
      </c>
      <c r="N453" s="40">
        <v>60.3</v>
      </c>
      <c r="O453" s="40">
        <v>54.4</v>
      </c>
      <c r="P453">
        <v>39</v>
      </c>
      <c r="S453" s="36" t="str">
        <f>IFERROR(HLOOKUP(SANCO2!$D$8,'phius_monthly climate data'!$V$3:$CI$82,'phius_monthly climate data'!$CJ453,FALSE),"")</f>
        <v/>
      </c>
      <c r="CJ453">
        <v>451</v>
      </c>
    </row>
    <row r="454" spans="1:88" ht="15" thickBot="1" x14ac:dyDescent="0.35">
      <c r="A454" t="s">
        <v>5</v>
      </c>
      <c r="B454" t="s">
        <v>54</v>
      </c>
      <c r="C454" t="s">
        <v>554</v>
      </c>
      <c r="D454" s="39">
        <v>52.8</v>
      </c>
      <c r="E454" s="40">
        <v>55.9</v>
      </c>
      <c r="F454" s="40">
        <v>61.8</v>
      </c>
      <c r="G454" s="40">
        <v>68.3</v>
      </c>
      <c r="H454" s="40">
        <v>75.7</v>
      </c>
      <c r="I454" s="40">
        <v>81.400000000000006</v>
      </c>
      <c r="J454" s="40">
        <v>82.9</v>
      </c>
      <c r="K454" s="40">
        <v>83.1</v>
      </c>
      <c r="L454" s="40">
        <v>79</v>
      </c>
      <c r="M454" s="40">
        <v>70.2</v>
      </c>
      <c r="N454" s="40">
        <v>60.5</v>
      </c>
      <c r="O454" s="40">
        <v>54.3</v>
      </c>
      <c r="P454">
        <v>37</v>
      </c>
      <c r="S454" s="36" t="str">
        <f>IFERROR(HLOOKUP(SANCO2!$D$8,'phius_monthly climate data'!$V$3:$CI$82,'phius_monthly climate data'!$CJ454,FALSE),"")</f>
        <v/>
      </c>
      <c r="CJ454">
        <v>452</v>
      </c>
    </row>
    <row r="455" spans="1:88" ht="15" thickBot="1" x14ac:dyDescent="0.35">
      <c r="A455" t="s">
        <v>5</v>
      </c>
      <c r="B455" t="s">
        <v>54</v>
      </c>
      <c r="C455" t="s">
        <v>555</v>
      </c>
      <c r="D455" s="39">
        <v>47.4</v>
      </c>
      <c r="E455" s="40">
        <v>50.9</v>
      </c>
      <c r="F455" s="40">
        <v>58</v>
      </c>
      <c r="G455" s="40">
        <v>65.900000000000006</v>
      </c>
      <c r="H455" s="40">
        <v>73.900000000000006</v>
      </c>
      <c r="I455" s="40">
        <v>80.5</v>
      </c>
      <c r="J455" s="40">
        <v>82.7</v>
      </c>
      <c r="K455" s="40">
        <v>82.6</v>
      </c>
      <c r="L455" s="40">
        <v>76.900000000000006</v>
      </c>
      <c r="M455" s="40">
        <v>66.2</v>
      </c>
      <c r="N455" s="40">
        <v>55.7</v>
      </c>
      <c r="O455" s="40">
        <v>48.8</v>
      </c>
      <c r="P455">
        <v>30</v>
      </c>
      <c r="S455" s="36" t="str">
        <f>IFERROR(HLOOKUP(SANCO2!$D$8,'phius_monthly climate data'!$V$3:$CI$82,'phius_monthly climate data'!$CJ455,FALSE),"")</f>
        <v/>
      </c>
      <c r="CJ455">
        <v>453</v>
      </c>
    </row>
    <row r="456" spans="1:88" ht="15" thickBot="1" x14ac:dyDescent="0.35">
      <c r="A456" t="s">
        <v>5</v>
      </c>
      <c r="B456" t="s">
        <v>54</v>
      </c>
      <c r="C456" t="s">
        <v>556</v>
      </c>
      <c r="D456" s="39">
        <v>53.1</v>
      </c>
      <c r="E456" s="40">
        <v>55.9</v>
      </c>
      <c r="F456" s="40">
        <v>62.5</v>
      </c>
      <c r="G456" s="40">
        <v>69.400000000000006</v>
      </c>
      <c r="H456" s="40">
        <v>76.2</v>
      </c>
      <c r="I456" s="40">
        <v>81.3</v>
      </c>
      <c r="J456" s="40">
        <v>82.4</v>
      </c>
      <c r="K456" s="40">
        <v>83</v>
      </c>
      <c r="L456" s="40">
        <v>79.099999999999994</v>
      </c>
      <c r="M456" s="40">
        <v>70.2</v>
      </c>
      <c r="N456" s="40">
        <v>60.9</v>
      </c>
      <c r="O456" s="40">
        <v>54.2</v>
      </c>
      <c r="P456">
        <v>38</v>
      </c>
      <c r="S456" s="36" t="str">
        <f>IFERROR(HLOOKUP(SANCO2!$D$8,'phius_monthly climate data'!$V$3:$CI$82,'phius_monthly climate data'!$CJ456,FALSE),"")</f>
        <v/>
      </c>
      <c r="CJ456">
        <v>454</v>
      </c>
    </row>
    <row r="457" spans="1:88" ht="15" thickBot="1" x14ac:dyDescent="0.35">
      <c r="A457" t="s">
        <v>5</v>
      </c>
      <c r="B457" t="s">
        <v>54</v>
      </c>
      <c r="C457" t="s">
        <v>557</v>
      </c>
      <c r="D457" s="39">
        <v>53.4</v>
      </c>
      <c r="E457" s="40">
        <v>56.4</v>
      </c>
      <c r="F457" s="40">
        <v>61.9</v>
      </c>
      <c r="G457" s="40">
        <v>67.900000000000006</v>
      </c>
      <c r="H457" s="40">
        <v>75.2</v>
      </c>
      <c r="I457" s="40">
        <v>80.5</v>
      </c>
      <c r="J457" s="40">
        <v>81.900000000000006</v>
      </c>
      <c r="K457" s="40">
        <v>82.2</v>
      </c>
      <c r="L457" s="40">
        <v>78.7</v>
      </c>
      <c r="M457" s="40">
        <v>69.900000000000006</v>
      </c>
      <c r="N457" s="40">
        <v>59.9</v>
      </c>
      <c r="O457" s="40">
        <v>55.9</v>
      </c>
      <c r="P457">
        <v>45</v>
      </c>
      <c r="S457" s="36" t="str">
        <f>IFERROR(HLOOKUP(SANCO2!$D$8,'phius_monthly climate data'!$V$3:$CI$82,'phius_monthly climate data'!$CJ457,FALSE),"")</f>
        <v/>
      </c>
      <c r="CJ457">
        <v>455</v>
      </c>
    </row>
    <row r="458" spans="1:88" ht="15" thickBot="1" x14ac:dyDescent="0.35">
      <c r="A458" t="s">
        <v>5</v>
      </c>
      <c r="B458" t="s">
        <v>54</v>
      </c>
      <c r="C458" t="s">
        <v>558</v>
      </c>
      <c r="D458" s="39">
        <v>54.1</v>
      </c>
      <c r="E458" s="40">
        <v>57.1</v>
      </c>
      <c r="F458" s="40">
        <v>62.7</v>
      </c>
      <c r="G458" s="40">
        <v>69.3</v>
      </c>
      <c r="H458" s="40">
        <v>76.599999999999994</v>
      </c>
      <c r="I458" s="40">
        <v>81.7</v>
      </c>
      <c r="J458" s="40">
        <v>83.1</v>
      </c>
      <c r="K458" s="40">
        <v>83.2</v>
      </c>
      <c r="L458" s="40">
        <v>79.900000000000006</v>
      </c>
      <c r="M458" s="40">
        <v>71.400000000000006</v>
      </c>
      <c r="N458" s="40">
        <v>61.7</v>
      </c>
      <c r="O458" s="40">
        <v>55.9</v>
      </c>
      <c r="P458">
        <v>37</v>
      </c>
      <c r="S458" s="36" t="str">
        <f>IFERROR(HLOOKUP(SANCO2!$D$8,'phius_monthly climate data'!$V$3:$CI$82,'phius_monthly climate data'!$CJ458,FALSE),"")</f>
        <v/>
      </c>
      <c r="CJ458">
        <v>456</v>
      </c>
    </row>
    <row r="459" spans="1:88" ht="15" thickBot="1" x14ac:dyDescent="0.35">
      <c r="A459" t="s">
        <v>5</v>
      </c>
      <c r="B459" t="s">
        <v>54</v>
      </c>
      <c r="C459" t="s">
        <v>559</v>
      </c>
      <c r="D459" s="39">
        <v>54.8</v>
      </c>
      <c r="E459" s="40">
        <v>58.4</v>
      </c>
      <c r="F459" s="40">
        <v>64.099999999999994</v>
      </c>
      <c r="G459" s="40">
        <v>71</v>
      </c>
      <c r="H459" s="40">
        <v>78.2</v>
      </c>
      <c r="I459" s="40">
        <v>83.3</v>
      </c>
      <c r="J459" s="40">
        <v>84.8</v>
      </c>
      <c r="K459" s="40">
        <v>85.3</v>
      </c>
      <c r="L459" s="40">
        <v>81.7</v>
      </c>
      <c r="M459" s="40">
        <v>73.099999999999994</v>
      </c>
      <c r="N459" s="40">
        <v>63.2</v>
      </c>
      <c r="O459" s="40">
        <v>57.2</v>
      </c>
      <c r="P459">
        <v>42</v>
      </c>
      <c r="S459" s="36" t="str">
        <f>IFERROR(HLOOKUP(SANCO2!$D$8,'phius_monthly climate data'!$V$3:$CI$82,'phius_monthly climate data'!$CJ459,FALSE),"")</f>
        <v/>
      </c>
      <c r="CJ459">
        <v>457</v>
      </c>
    </row>
    <row r="460" spans="1:88" ht="15" thickBot="1" x14ac:dyDescent="0.35">
      <c r="A460" t="s">
        <v>5</v>
      </c>
      <c r="B460" t="s">
        <v>54</v>
      </c>
      <c r="C460" t="s">
        <v>560</v>
      </c>
      <c r="D460" s="39">
        <v>54.1</v>
      </c>
      <c r="E460" s="40">
        <v>56.6</v>
      </c>
      <c r="F460" s="40">
        <v>62.3</v>
      </c>
      <c r="G460" s="40">
        <v>68.3</v>
      </c>
      <c r="H460" s="40">
        <v>75.2</v>
      </c>
      <c r="I460" s="40">
        <v>80.3</v>
      </c>
      <c r="J460" s="40">
        <v>81.900000000000006</v>
      </c>
      <c r="K460" s="40">
        <v>82.2</v>
      </c>
      <c r="L460" s="40">
        <v>78.900000000000006</v>
      </c>
      <c r="M460" s="40">
        <v>69.7</v>
      </c>
      <c r="N460" s="40">
        <v>60.4</v>
      </c>
      <c r="O460" s="40">
        <v>55</v>
      </c>
      <c r="P460">
        <v>43</v>
      </c>
      <c r="S460" s="36" t="str">
        <f>IFERROR(HLOOKUP(SANCO2!$D$8,'phius_monthly climate data'!$V$3:$CI$82,'phius_monthly climate data'!$CJ460,FALSE),"")</f>
        <v/>
      </c>
      <c r="CJ460">
        <v>458</v>
      </c>
    </row>
    <row r="461" spans="1:88" ht="15" thickBot="1" x14ac:dyDescent="0.35">
      <c r="A461" t="s">
        <v>5</v>
      </c>
      <c r="B461" t="s">
        <v>54</v>
      </c>
      <c r="C461" t="s">
        <v>561</v>
      </c>
      <c r="D461" s="39">
        <v>48</v>
      </c>
      <c r="E461" s="40">
        <v>50.6</v>
      </c>
      <c r="F461" s="40">
        <v>57.9</v>
      </c>
      <c r="G461" s="40">
        <v>66</v>
      </c>
      <c r="H461" s="40">
        <v>74.2</v>
      </c>
      <c r="I461" s="40">
        <v>81.2</v>
      </c>
      <c r="J461" s="40">
        <v>83.7</v>
      </c>
      <c r="K461" s="40">
        <v>84.5</v>
      </c>
      <c r="L461" s="40">
        <v>77.599999999999994</v>
      </c>
      <c r="M461" s="40">
        <v>66.7</v>
      </c>
      <c r="N461" s="40">
        <v>56.2</v>
      </c>
      <c r="O461" s="40">
        <v>48.2</v>
      </c>
      <c r="P461">
        <v>30</v>
      </c>
      <c r="S461" s="36" t="str">
        <f>IFERROR(HLOOKUP(SANCO2!$D$8,'phius_monthly climate data'!$V$3:$CI$82,'phius_monthly climate data'!$CJ461,FALSE),"")</f>
        <v/>
      </c>
      <c r="CJ461">
        <v>459</v>
      </c>
    </row>
    <row r="462" spans="1:88" ht="15" thickBot="1" x14ac:dyDescent="0.35">
      <c r="A462" t="s">
        <v>5</v>
      </c>
      <c r="B462" t="s">
        <v>54</v>
      </c>
      <c r="C462" t="s">
        <v>562</v>
      </c>
      <c r="D462" s="39">
        <v>48.1</v>
      </c>
      <c r="E462" s="40">
        <v>51.7</v>
      </c>
      <c r="F462" s="40">
        <v>58.6</v>
      </c>
      <c r="G462" s="40">
        <v>65.900000000000006</v>
      </c>
      <c r="H462" s="40">
        <v>73.8</v>
      </c>
      <c r="I462" s="40">
        <v>80.7</v>
      </c>
      <c r="J462" s="40">
        <v>83.4</v>
      </c>
      <c r="K462" s="40">
        <v>83.7</v>
      </c>
      <c r="L462" s="40">
        <v>77.8</v>
      </c>
      <c r="M462" s="40">
        <v>67.099999999999994</v>
      </c>
      <c r="N462" s="40">
        <v>56.4</v>
      </c>
      <c r="O462" s="40">
        <v>49.1</v>
      </c>
      <c r="P462">
        <v>28</v>
      </c>
      <c r="S462" s="36" t="str">
        <f>IFERROR(HLOOKUP(SANCO2!$D$8,'phius_monthly climate data'!$V$3:$CI$82,'phius_monthly climate data'!$CJ462,FALSE),"")</f>
        <v/>
      </c>
      <c r="CJ462">
        <v>460</v>
      </c>
    </row>
    <row r="463" spans="1:88" ht="15" thickBot="1" x14ac:dyDescent="0.35">
      <c r="A463" t="s">
        <v>5</v>
      </c>
      <c r="B463" t="s">
        <v>55</v>
      </c>
      <c r="C463" t="s">
        <v>563</v>
      </c>
      <c r="D463" s="39">
        <v>30.7</v>
      </c>
      <c r="E463" s="40">
        <v>32</v>
      </c>
      <c r="F463" s="40">
        <v>37.6</v>
      </c>
      <c r="G463" s="40">
        <v>46.1</v>
      </c>
      <c r="H463" s="40">
        <v>55.5</v>
      </c>
      <c r="I463" s="40">
        <v>64.7</v>
      </c>
      <c r="J463" s="40">
        <v>71.5</v>
      </c>
      <c r="K463" s="40">
        <v>70.2</v>
      </c>
      <c r="L463" s="40">
        <v>63.4</v>
      </c>
      <c r="M463" s="40">
        <v>53.3</v>
      </c>
      <c r="N463" s="40">
        <v>44.5</v>
      </c>
      <c r="O463" s="40">
        <v>36.200000000000003</v>
      </c>
      <c r="P463">
        <v>14</v>
      </c>
      <c r="S463" s="36" t="str">
        <f>IFERROR(HLOOKUP(SANCO2!$D$8,'phius_monthly climate data'!$V$3:$CI$82,'phius_monthly climate data'!$CJ463,FALSE),"")</f>
        <v/>
      </c>
      <c r="CJ463">
        <v>461</v>
      </c>
    </row>
    <row r="464" spans="1:88" ht="15" thickBot="1" x14ac:dyDescent="0.35">
      <c r="A464" t="s">
        <v>5</v>
      </c>
      <c r="B464" t="s">
        <v>55</v>
      </c>
      <c r="C464" t="s">
        <v>564</v>
      </c>
      <c r="D464" s="39">
        <v>26.9</v>
      </c>
      <c r="E464" s="40">
        <v>29.3</v>
      </c>
      <c r="F464" s="40">
        <v>36.4</v>
      </c>
      <c r="G464" s="40">
        <v>46.9</v>
      </c>
      <c r="H464" s="40">
        <v>55.9</v>
      </c>
      <c r="I464" s="40">
        <v>65.400000000000006</v>
      </c>
      <c r="J464" s="40">
        <v>71.3</v>
      </c>
      <c r="K464" s="40">
        <v>70.099999999999994</v>
      </c>
      <c r="L464" s="40">
        <v>63</v>
      </c>
      <c r="M464" s="40">
        <v>51.9</v>
      </c>
      <c r="N464" s="40">
        <v>42.8</v>
      </c>
      <c r="O464" s="40">
        <v>33.200000000000003</v>
      </c>
      <c r="P464">
        <v>6</v>
      </c>
      <c r="S464" s="36" t="str">
        <f>IFERROR(HLOOKUP(SANCO2!$D$8,'phius_monthly climate data'!$V$3:$CI$82,'phius_monthly climate data'!$CJ464,FALSE),"")</f>
        <v/>
      </c>
      <c r="CJ464">
        <v>462</v>
      </c>
    </row>
    <row r="465" spans="1:88" ht="15" thickBot="1" x14ac:dyDescent="0.35">
      <c r="A465" t="s">
        <v>5</v>
      </c>
      <c r="B465" t="s">
        <v>55</v>
      </c>
      <c r="C465" t="s">
        <v>565</v>
      </c>
      <c r="D465" s="39">
        <v>30.2</v>
      </c>
      <c r="E465" s="40">
        <v>32</v>
      </c>
      <c r="F465" s="40">
        <v>38.700000000000003</v>
      </c>
      <c r="G465" s="40">
        <v>48.8</v>
      </c>
      <c r="H465" s="40">
        <v>58.1</v>
      </c>
      <c r="I465" s="40">
        <v>68</v>
      </c>
      <c r="J465" s="40">
        <v>73.8</v>
      </c>
      <c r="K465" s="40">
        <v>72.400000000000006</v>
      </c>
      <c r="L465" s="40">
        <v>65.3</v>
      </c>
      <c r="M465" s="40">
        <v>54.9</v>
      </c>
      <c r="N465" s="40">
        <v>45.1</v>
      </c>
      <c r="O465" s="40">
        <v>36</v>
      </c>
      <c r="P465">
        <v>17</v>
      </c>
      <c r="S465" s="36" t="str">
        <f>IFERROR(HLOOKUP(SANCO2!$D$8,'phius_monthly climate data'!$V$3:$CI$82,'phius_monthly climate data'!$CJ465,FALSE),"")</f>
        <v/>
      </c>
      <c r="CJ465">
        <v>463</v>
      </c>
    </row>
    <row r="466" spans="1:88" ht="15" thickBot="1" x14ac:dyDescent="0.35">
      <c r="A466" t="s">
        <v>5</v>
      </c>
      <c r="B466" t="s">
        <v>55</v>
      </c>
      <c r="C466" t="s">
        <v>566</v>
      </c>
      <c r="D466" s="39">
        <v>25.2</v>
      </c>
      <c r="E466" s="40">
        <v>26.7</v>
      </c>
      <c r="F466" s="40">
        <v>36.6</v>
      </c>
      <c r="G466" s="40">
        <v>48.1</v>
      </c>
      <c r="H466" s="40">
        <v>58.2</v>
      </c>
      <c r="I466" s="40">
        <v>67</v>
      </c>
      <c r="J466" s="40">
        <v>72.5</v>
      </c>
      <c r="K466" s="40">
        <v>69.900000000000006</v>
      </c>
      <c r="L466" s="40">
        <v>61.9</v>
      </c>
      <c r="M466" s="40">
        <v>51.4</v>
      </c>
      <c r="N466" s="40">
        <v>40.799999999999997</v>
      </c>
      <c r="O466" s="40">
        <v>31.3</v>
      </c>
      <c r="P466">
        <v>21</v>
      </c>
      <c r="S466" s="36" t="str">
        <f>IFERROR(HLOOKUP(SANCO2!$D$8,'phius_monthly climate data'!$V$3:$CI$82,'phius_monthly climate data'!$CJ466,FALSE),"")</f>
        <v/>
      </c>
      <c r="CJ466">
        <v>464</v>
      </c>
    </row>
    <row r="467" spans="1:88" ht="15" thickBot="1" x14ac:dyDescent="0.35">
      <c r="A467" t="s">
        <v>5</v>
      </c>
      <c r="B467" t="s">
        <v>55</v>
      </c>
      <c r="C467" t="s">
        <v>567</v>
      </c>
      <c r="D467" s="39">
        <v>27.5</v>
      </c>
      <c r="E467" s="40">
        <v>29.6</v>
      </c>
      <c r="F467" s="40">
        <v>37.299999999999997</v>
      </c>
      <c r="G467" s="40">
        <v>48.4</v>
      </c>
      <c r="H467" s="40">
        <v>58</v>
      </c>
      <c r="I467" s="40">
        <v>66.900000000000006</v>
      </c>
      <c r="J467" s="40">
        <v>72.8</v>
      </c>
      <c r="K467" s="40">
        <v>71.3</v>
      </c>
      <c r="L467" s="40">
        <v>64</v>
      </c>
      <c r="M467" s="40">
        <v>52.3</v>
      </c>
      <c r="N467" s="40">
        <v>42.7</v>
      </c>
      <c r="O467" s="40">
        <v>32.799999999999997</v>
      </c>
      <c r="P467">
        <v>8</v>
      </c>
      <c r="S467" s="36" t="str">
        <f>IFERROR(HLOOKUP(SANCO2!$D$8,'phius_monthly climate data'!$V$3:$CI$82,'phius_monthly climate data'!$CJ467,FALSE),"")</f>
        <v/>
      </c>
      <c r="CJ467">
        <v>465</v>
      </c>
    </row>
    <row r="468" spans="1:88" ht="15" thickBot="1" x14ac:dyDescent="0.35">
      <c r="A468" t="s">
        <v>5</v>
      </c>
      <c r="B468" t="s">
        <v>55</v>
      </c>
      <c r="C468" t="s">
        <v>568</v>
      </c>
      <c r="D468" s="39">
        <v>31.4</v>
      </c>
      <c r="E468" s="40">
        <v>32.1</v>
      </c>
      <c r="F468" s="40">
        <v>37.6</v>
      </c>
      <c r="G468" s="40">
        <v>46.1</v>
      </c>
      <c r="H468" s="40">
        <v>55.5</v>
      </c>
      <c r="I468" s="40">
        <v>63.9</v>
      </c>
      <c r="J468" s="40">
        <v>70.099999999999994</v>
      </c>
      <c r="K468" s="40">
        <v>69</v>
      </c>
      <c r="L468" s="40">
        <v>62.7</v>
      </c>
      <c r="M468" s="40">
        <v>53.2</v>
      </c>
      <c r="N468" s="40">
        <v>45.1</v>
      </c>
      <c r="O468" s="40">
        <v>36.9</v>
      </c>
      <c r="P468">
        <v>15</v>
      </c>
      <c r="S468" s="36" t="str">
        <f>IFERROR(HLOOKUP(SANCO2!$D$8,'phius_monthly climate data'!$V$3:$CI$82,'phius_monthly climate data'!$CJ468,FALSE),"")</f>
        <v/>
      </c>
      <c r="CJ468">
        <v>466</v>
      </c>
    </row>
    <row r="469" spans="1:88" ht="15" thickBot="1" x14ac:dyDescent="0.35">
      <c r="A469" t="s">
        <v>5</v>
      </c>
      <c r="B469" t="s">
        <v>55</v>
      </c>
      <c r="C469" t="s">
        <v>569</v>
      </c>
      <c r="D469" s="39">
        <v>32.799999999999997</v>
      </c>
      <c r="E469" s="40">
        <v>33.4</v>
      </c>
      <c r="F469" s="40">
        <v>38.1</v>
      </c>
      <c r="G469" s="40">
        <v>45.6</v>
      </c>
      <c r="H469" s="40">
        <v>53.8</v>
      </c>
      <c r="I469" s="40">
        <v>62</v>
      </c>
      <c r="J469" s="40">
        <v>69</v>
      </c>
      <c r="K469" s="40">
        <v>68.7</v>
      </c>
      <c r="L469" s="40">
        <v>63.9</v>
      </c>
      <c r="M469" s="40">
        <v>55.1</v>
      </c>
      <c r="N469" s="40">
        <v>46.5</v>
      </c>
      <c r="O469" s="40">
        <v>38.299999999999997</v>
      </c>
      <c r="P469">
        <v>19</v>
      </c>
      <c r="S469" s="36" t="str">
        <f>IFERROR(HLOOKUP(SANCO2!$D$8,'phius_monthly climate data'!$V$3:$CI$82,'phius_monthly climate data'!$CJ469,FALSE),"")</f>
        <v/>
      </c>
      <c r="CJ469">
        <v>467</v>
      </c>
    </row>
    <row r="470" spans="1:88" ht="15" thickBot="1" x14ac:dyDescent="0.35">
      <c r="A470" t="s">
        <v>5</v>
      </c>
      <c r="B470" t="s">
        <v>55</v>
      </c>
      <c r="C470" t="s">
        <v>570</v>
      </c>
      <c r="D470" s="39">
        <v>30</v>
      </c>
      <c r="E470" s="40">
        <v>32.1</v>
      </c>
      <c r="F470" s="40">
        <v>38.200000000000003</v>
      </c>
      <c r="G470" s="40">
        <v>47.7</v>
      </c>
      <c r="H470" s="40">
        <v>56.9</v>
      </c>
      <c r="I470" s="40">
        <v>65.900000000000006</v>
      </c>
      <c r="J470" s="40">
        <v>72.099999999999994</v>
      </c>
      <c r="K470" s="40">
        <v>70.5</v>
      </c>
      <c r="L470" s="40">
        <v>63.4</v>
      </c>
      <c r="M470" s="40">
        <v>52.8</v>
      </c>
      <c r="N470" s="40">
        <v>43.4</v>
      </c>
      <c r="O470" s="40">
        <v>35.4</v>
      </c>
      <c r="P470">
        <v>12</v>
      </c>
      <c r="S470" s="36" t="str">
        <f>IFERROR(HLOOKUP(SANCO2!$D$8,'phius_monthly climate data'!$V$3:$CI$82,'phius_monthly climate data'!$CJ470,FALSE),"")</f>
        <v/>
      </c>
      <c r="CJ470">
        <v>468</v>
      </c>
    </row>
    <row r="471" spans="1:88" ht="15" thickBot="1" x14ac:dyDescent="0.35">
      <c r="A471" t="s">
        <v>5</v>
      </c>
      <c r="B471" t="s">
        <v>55</v>
      </c>
      <c r="C471" t="s">
        <v>571</v>
      </c>
      <c r="D471" s="39">
        <v>23.1</v>
      </c>
      <c r="E471" s="40">
        <v>26.4</v>
      </c>
      <c r="F471" s="40">
        <v>34.1</v>
      </c>
      <c r="G471" s="40">
        <v>46.2</v>
      </c>
      <c r="H471" s="40">
        <v>56.7</v>
      </c>
      <c r="I471" s="40">
        <v>65.3</v>
      </c>
      <c r="J471" s="40">
        <v>69.099999999999994</v>
      </c>
      <c r="K471" s="40">
        <v>67.599999999999994</v>
      </c>
      <c r="L471" s="40">
        <v>60.8</v>
      </c>
      <c r="M471" s="40">
        <v>49.5</v>
      </c>
      <c r="N471" s="40">
        <v>39.700000000000003</v>
      </c>
      <c r="O471" s="40">
        <v>29.8</v>
      </c>
      <c r="P471">
        <v>18</v>
      </c>
      <c r="S471" s="36" t="str">
        <f>IFERROR(HLOOKUP(SANCO2!$D$8,'phius_monthly climate data'!$V$3:$CI$82,'phius_monthly climate data'!$CJ471,FALSE),"")</f>
        <v/>
      </c>
      <c r="CJ471">
        <v>469</v>
      </c>
    </row>
    <row r="472" spans="1:88" ht="15" thickBot="1" x14ac:dyDescent="0.35">
      <c r="A472" t="s">
        <v>5</v>
      </c>
      <c r="B472" t="s">
        <v>55</v>
      </c>
      <c r="C472" t="s">
        <v>572</v>
      </c>
      <c r="D472" s="39">
        <v>27.2</v>
      </c>
      <c r="E472" s="40">
        <v>29.5</v>
      </c>
      <c r="F472" s="40">
        <v>37.1</v>
      </c>
      <c r="G472" s="40">
        <v>47.9</v>
      </c>
      <c r="H472" s="40">
        <v>57.4</v>
      </c>
      <c r="I472" s="40">
        <v>66.599999999999994</v>
      </c>
      <c r="J472" s="40">
        <v>71.900000000000006</v>
      </c>
      <c r="K472" s="40">
        <v>70.099999999999994</v>
      </c>
      <c r="L472" s="40">
        <v>62.5</v>
      </c>
      <c r="M472" s="40">
        <v>51.3</v>
      </c>
      <c r="N472" s="40">
        <v>42.4</v>
      </c>
      <c r="O472" s="40">
        <v>33</v>
      </c>
      <c r="P472">
        <v>9</v>
      </c>
      <c r="S472" s="36" t="str">
        <f>IFERROR(HLOOKUP(SANCO2!$D$8,'phius_monthly climate data'!$V$3:$CI$82,'phius_monthly climate data'!$CJ472,FALSE),"")</f>
        <v/>
      </c>
      <c r="CJ472">
        <v>470</v>
      </c>
    </row>
    <row r="473" spans="1:88" ht="15" thickBot="1" x14ac:dyDescent="0.35">
      <c r="A473" t="s">
        <v>5</v>
      </c>
      <c r="B473" t="s">
        <v>55</v>
      </c>
      <c r="C473" t="s">
        <v>573</v>
      </c>
      <c r="D473" s="39">
        <v>30.6</v>
      </c>
      <c r="E473" s="40">
        <v>31.8</v>
      </c>
      <c r="F473" s="40">
        <v>37.299999999999997</v>
      </c>
      <c r="G473" s="40">
        <v>45.9</v>
      </c>
      <c r="H473" s="40">
        <v>55.3</v>
      </c>
      <c r="I473" s="40">
        <v>64.8</v>
      </c>
      <c r="J473" s="40">
        <v>70.400000000000006</v>
      </c>
      <c r="K473" s="40">
        <v>69.8</v>
      </c>
      <c r="L473" s="40">
        <v>62.8</v>
      </c>
      <c r="M473" s="40">
        <v>52.9</v>
      </c>
      <c r="N473" s="40">
        <v>44.7</v>
      </c>
      <c r="O473" s="40">
        <v>35.799999999999997</v>
      </c>
      <c r="P473">
        <v>25</v>
      </c>
      <c r="S473" s="36" t="str">
        <f>IFERROR(HLOOKUP(SANCO2!$D$8,'phius_monthly climate data'!$V$3:$CI$82,'phius_monthly climate data'!$CJ473,FALSE),"")</f>
        <v/>
      </c>
      <c r="CJ473">
        <v>471</v>
      </c>
    </row>
    <row r="474" spans="1:88" ht="15" thickBot="1" x14ac:dyDescent="0.35">
      <c r="A474" t="s">
        <v>5</v>
      </c>
      <c r="B474" t="s">
        <v>55</v>
      </c>
      <c r="C474" t="s">
        <v>574</v>
      </c>
      <c r="D474" s="39">
        <v>28.8</v>
      </c>
      <c r="E474" s="40">
        <v>30.6</v>
      </c>
      <c r="F474" s="40">
        <v>36.799999999999997</v>
      </c>
      <c r="G474" s="40">
        <v>46.3</v>
      </c>
      <c r="H474" s="40">
        <v>56.1</v>
      </c>
      <c r="I474" s="40">
        <v>65.5</v>
      </c>
      <c r="J474" s="40">
        <v>71.8</v>
      </c>
      <c r="K474" s="40">
        <v>70.2</v>
      </c>
      <c r="L474" s="40">
        <v>63.1</v>
      </c>
      <c r="M474" s="40">
        <v>52.3</v>
      </c>
      <c r="N474" s="40">
        <v>43.1</v>
      </c>
      <c r="O474" s="40">
        <v>34.200000000000003</v>
      </c>
      <c r="P474">
        <v>9</v>
      </c>
      <c r="S474" s="36" t="str">
        <f>IFERROR(HLOOKUP(SANCO2!$D$8,'phius_monthly climate data'!$V$3:$CI$82,'phius_monthly climate data'!$CJ474,FALSE),"")</f>
        <v/>
      </c>
      <c r="CJ474">
        <v>472</v>
      </c>
    </row>
    <row r="475" spans="1:88" ht="15" thickBot="1" x14ac:dyDescent="0.35">
      <c r="A475" t="s">
        <v>5</v>
      </c>
      <c r="B475" t="s">
        <v>55</v>
      </c>
      <c r="C475" t="s">
        <v>575</v>
      </c>
      <c r="D475" s="39">
        <v>32.4</v>
      </c>
      <c r="E475" s="40">
        <v>32.299999999999997</v>
      </c>
      <c r="F475" s="40">
        <v>37.799999999999997</v>
      </c>
      <c r="G475" s="40">
        <v>45.7</v>
      </c>
      <c r="H475" s="40">
        <v>54.9</v>
      </c>
      <c r="I475" s="40">
        <v>64.3</v>
      </c>
      <c r="J475" s="40">
        <v>70.8</v>
      </c>
      <c r="K475" s="40">
        <v>69.400000000000006</v>
      </c>
      <c r="L475" s="40">
        <v>63.2</v>
      </c>
      <c r="M475" s="40">
        <v>54.1</v>
      </c>
      <c r="N475" s="40">
        <v>45.2</v>
      </c>
      <c r="O475" s="40">
        <v>37.700000000000003</v>
      </c>
      <c r="P475">
        <v>18</v>
      </c>
      <c r="S475" s="36" t="str">
        <f>IFERROR(HLOOKUP(SANCO2!$D$8,'phius_monthly climate data'!$V$3:$CI$82,'phius_monthly climate data'!$CJ475,FALSE),"")</f>
        <v/>
      </c>
      <c r="CJ475">
        <v>473</v>
      </c>
    </row>
    <row r="476" spans="1:88" ht="15" thickBot="1" x14ac:dyDescent="0.35">
      <c r="A476" t="s">
        <v>5</v>
      </c>
      <c r="B476" t="s">
        <v>55</v>
      </c>
      <c r="C476" t="s">
        <v>576</v>
      </c>
      <c r="D476" s="39">
        <v>24.5</v>
      </c>
      <c r="E476" s="40">
        <v>27.6</v>
      </c>
      <c r="F476" s="40">
        <v>36.200000000000003</v>
      </c>
      <c r="G476" s="40">
        <v>48.6</v>
      </c>
      <c r="H476" s="40">
        <v>58.7</v>
      </c>
      <c r="I476" s="40">
        <v>67.400000000000006</v>
      </c>
      <c r="J476" s="40">
        <v>72.599999999999994</v>
      </c>
      <c r="K476" s="40">
        <v>70.7</v>
      </c>
      <c r="L476" s="40">
        <v>63.2</v>
      </c>
      <c r="M476" s="40">
        <v>51.2</v>
      </c>
      <c r="N476" s="40">
        <v>41.2</v>
      </c>
      <c r="O476" s="40">
        <v>31</v>
      </c>
      <c r="P476">
        <v>6</v>
      </c>
      <c r="S476" s="36" t="str">
        <f>IFERROR(HLOOKUP(SANCO2!$D$8,'phius_monthly climate data'!$V$3:$CI$82,'phius_monthly climate data'!$CJ476,FALSE),"")</f>
        <v/>
      </c>
      <c r="CJ476">
        <v>474</v>
      </c>
    </row>
    <row r="477" spans="1:88" ht="15" thickBot="1" x14ac:dyDescent="0.35">
      <c r="A477" t="s">
        <v>5</v>
      </c>
      <c r="B477" t="s">
        <v>55</v>
      </c>
      <c r="C477" t="s">
        <v>577</v>
      </c>
      <c r="D477" s="39">
        <v>24.9</v>
      </c>
      <c r="E477" s="40">
        <v>27</v>
      </c>
      <c r="F477" s="40">
        <v>34.799999999999997</v>
      </c>
      <c r="G477" s="40">
        <v>46.4</v>
      </c>
      <c r="H477" s="40">
        <v>56.4</v>
      </c>
      <c r="I477" s="40">
        <v>65.3</v>
      </c>
      <c r="J477" s="40">
        <v>70.400000000000006</v>
      </c>
      <c r="K477" s="40">
        <v>69</v>
      </c>
      <c r="L477" s="40">
        <v>61.6</v>
      </c>
      <c r="M477" s="40">
        <v>50.6</v>
      </c>
      <c r="N477" s="40">
        <v>40.5</v>
      </c>
      <c r="O477" s="40">
        <v>30.6</v>
      </c>
      <c r="P477">
        <v>9</v>
      </c>
      <c r="S477" s="36" t="str">
        <f>IFERROR(HLOOKUP(SANCO2!$D$8,'phius_monthly climate data'!$V$3:$CI$82,'phius_monthly climate data'!$CJ477,FALSE),"")</f>
        <v/>
      </c>
      <c r="CJ477">
        <v>475</v>
      </c>
    </row>
    <row r="478" spans="1:88" ht="15" thickBot="1" x14ac:dyDescent="0.35">
      <c r="A478" t="s">
        <v>5</v>
      </c>
      <c r="B478" t="s">
        <v>56</v>
      </c>
      <c r="C478" t="s">
        <v>578</v>
      </c>
      <c r="D478" s="39">
        <v>2.5</v>
      </c>
      <c r="E478" s="40">
        <v>7.4</v>
      </c>
      <c r="F478" s="40">
        <v>21.1</v>
      </c>
      <c r="G478" s="40">
        <v>39.1</v>
      </c>
      <c r="H478" s="40">
        <v>51.7</v>
      </c>
      <c r="I478" s="40">
        <v>62.5</v>
      </c>
      <c r="J478" s="40">
        <v>66.8</v>
      </c>
      <c r="K478" s="40">
        <v>65.8</v>
      </c>
      <c r="L478" s="40">
        <v>55.9</v>
      </c>
      <c r="M478" s="40">
        <v>41.5</v>
      </c>
      <c r="N478" s="40">
        <v>24</v>
      </c>
      <c r="O478" s="40">
        <v>8.6</v>
      </c>
      <c r="P478">
        <v>-19</v>
      </c>
      <c r="S478" s="36" t="str">
        <f>IFERROR(HLOOKUP(SANCO2!$D$8,'phius_monthly climate data'!$V$3:$CI$82,'phius_monthly climate data'!$CJ478,FALSE),"")</f>
        <v/>
      </c>
      <c r="CJ478">
        <v>476</v>
      </c>
    </row>
    <row r="479" spans="1:88" ht="15" thickBot="1" x14ac:dyDescent="0.35">
      <c r="A479" t="s">
        <v>5</v>
      </c>
      <c r="B479" t="s">
        <v>57</v>
      </c>
      <c r="C479" t="s">
        <v>579</v>
      </c>
      <c r="D479" s="39">
        <v>35</v>
      </c>
      <c r="E479" s="40">
        <v>37.6</v>
      </c>
      <c r="F479" s="40">
        <v>45.4</v>
      </c>
      <c r="G479" s="40">
        <v>55.6</v>
      </c>
      <c r="H479" s="40">
        <v>64.3</v>
      </c>
      <c r="I479" s="40">
        <v>73</v>
      </c>
      <c r="J479" s="40">
        <v>77.599999999999994</v>
      </c>
      <c r="K479" s="40">
        <v>75.3</v>
      </c>
      <c r="L479" s="40">
        <v>68.400000000000006</v>
      </c>
      <c r="M479" s="40">
        <v>57.4</v>
      </c>
      <c r="N479" s="40">
        <v>47.4</v>
      </c>
      <c r="O479" s="40">
        <v>39</v>
      </c>
      <c r="P479">
        <v>18</v>
      </c>
      <c r="S479" s="36" t="str">
        <f>IFERROR(HLOOKUP(SANCO2!$D$8,'phius_monthly climate data'!$V$3:$CI$82,'phius_monthly climate data'!$CJ479,FALSE),"")</f>
        <v/>
      </c>
      <c r="CJ479">
        <v>477</v>
      </c>
    </row>
    <row r="480" spans="1:88" ht="15" thickBot="1" x14ac:dyDescent="0.35">
      <c r="A480" t="s">
        <v>5</v>
      </c>
      <c r="B480" t="s">
        <v>57</v>
      </c>
      <c r="C480" t="s">
        <v>580</v>
      </c>
      <c r="D480" s="39">
        <v>34.700000000000003</v>
      </c>
      <c r="E480" s="40">
        <v>36.6</v>
      </c>
      <c r="F480" s="40">
        <v>44.4</v>
      </c>
      <c r="G480" s="40">
        <v>54.9</v>
      </c>
      <c r="H480" s="40">
        <v>64</v>
      </c>
      <c r="I480" s="40">
        <v>73.3</v>
      </c>
      <c r="J480" s="40">
        <v>77.900000000000006</v>
      </c>
      <c r="K480" s="40">
        <v>75.8</v>
      </c>
      <c r="L480" s="40">
        <v>68.599999999999994</v>
      </c>
      <c r="M480" s="40">
        <v>57.2</v>
      </c>
      <c r="N480" s="40">
        <v>47</v>
      </c>
      <c r="O480" s="40">
        <v>38.4</v>
      </c>
      <c r="P480">
        <v>22</v>
      </c>
      <c r="S480" s="36" t="str">
        <f>IFERROR(HLOOKUP(SANCO2!$D$8,'phius_monthly climate data'!$V$3:$CI$82,'phius_monthly climate data'!$CJ480,FALSE),"")</f>
        <v/>
      </c>
      <c r="CJ480">
        <v>478</v>
      </c>
    </row>
    <row r="481" spans="1:88" ht="15" thickBot="1" x14ac:dyDescent="0.35">
      <c r="A481" t="s">
        <v>5</v>
      </c>
      <c r="B481" t="s">
        <v>57</v>
      </c>
      <c r="C481" t="s">
        <v>581</v>
      </c>
      <c r="D481" s="39">
        <v>31.7</v>
      </c>
      <c r="E481" s="40">
        <v>33.799999999999997</v>
      </c>
      <c r="F481" s="40">
        <v>42.9</v>
      </c>
      <c r="G481" s="40">
        <v>54.1</v>
      </c>
      <c r="H481" s="40">
        <v>63.5</v>
      </c>
      <c r="I481" s="40">
        <v>72.3</v>
      </c>
      <c r="J481" s="40">
        <v>76.099999999999994</v>
      </c>
      <c r="K481" s="40">
        <v>74.400000000000006</v>
      </c>
      <c r="L481" s="40">
        <v>67.099999999999994</v>
      </c>
      <c r="M481" s="40">
        <v>55.6</v>
      </c>
      <c r="N481" s="40">
        <v>45.6</v>
      </c>
      <c r="O481" s="40">
        <v>35.5</v>
      </c>
      <c r="P481">
        <v>17</v>
      </c>
      <c r="S481" s="36" t="str">
        <f>IFERROR(HLOOKUP(SANCO2!$D$8,'phius_monthly climate data'!$V$3:$CI$82,'phius_monthly climate data'!$CJ481,FALSE),"")</f>
        <v/>
      </c>
      <c r="CJ481">
        <v>479</v>
      </c>
    </row>
    <row r="482" spans="1:88" ht="15" thickBot="1" x14ac:dyDescent="0.35">
      <c r="A482" t="s">
        <v>5</v>
      </c>
      <c r="B482" t="s">
        <v>57</v>
      </c>
      <c r="C482" t="s">
        <v>582</v>
      </c>
      <c r="D482" s="39">
        <v>37.1</v>
      </c>
      <c r="E482" s="40">
        <v>39.1</v>
      </c>
      <c r="F482" s="40">
        <v>45.9</v>
      </c>
      <c r="G482" s="40">
        <v>56.1</v>
      </c>
      <c r="H482" s="40">
        <v>65.7</v>
      </c>
      <c r="I482" s="40">
        <v>74.2</v>
      </c>
      <c r="J482" s="40">
        <v>78.599999999999994</v>
      </c>
      <c r="K482" s="40">
        <v>76.7</v>
      </c>
      <c r="L482" s="40">
        <v>70.2</v>
      </c>
      <c r="M482" s="40">
        <v>59.8</v>
      </c>
      <c r="N482" s="40">
        <v>49.4</v>
      </c>
      <c r="O482" s="40">
        <v>41.5</v>
      </c>
      <c r="P482">
        <v>32</v>
      </c>
      <c r="S482" s="36" t="str">
        <f>IFERROR(HLOOKUP(SANCO2!$D$8,'phius_monthly climate data'!$V$3:$CI$82,'phius_monthly climate data'!$CJ482,FALSE),"")</f>
        <v/>
      </c>
      <c r="CJ482">
        <v>480</v>
      </c>
    </row>
    <row r="483" spans="1:88" ht="15" thickBot="1" x14ac:dyDescent="0.35">
      <c r="A483" t="s">
        <v>5</v>
      </c>
      <c r="B483" t="s">
        <v>57</v>
      </c>
      <c r="C483" t="s">
        <v>583</v>
      </c>
      <c r="D483" s="39">
        <v>37.1</v>
      </c>
      <c r="E483" s="40">
        <v>39.1</v>
      </c>
      <c r="F483" s="40">
        <v>45.9</v>
      </c>
      <c r="G483" s="40">
        <v>56.1</v>
      </c>
      <c r="H483" s="40">
        <v>65.7</v>
      </c>
      <c r="I483" s="40">
        <v>74.2</v>
      </c>
      <c r="J483" s="40">
        <v>78.599999999999994</v>
      </c>
      <c r="K483" s="40">
        <v>76.7</v>
      </c>
      <c r="L483" s="40">
        <v>70.2</v>
      </c>
      <c r="M483" s="40">
        <v>59.8</v>
      </c>
      <c r="N483" s="40">
        <v>49.4</v>
      </c>
      <c r="O483" s="40">
        <v>41.5</v>
      </c>
      <c r="P483">
        <v>27</v>
      </c>
      <c r="S483" s="36" t="str">
        <f>IFERROR(HLOOKUP(SANCO2!$D$8,'phius_monthly climate data'!$V$3:$CI$82,'phius_monthly climate data'!$CJ483,FALSE),"")</f>
        <v/>
      </c>
      <c r="CJ483">
        <v>481</v>
      </c>
    </row>
    <row r="484" spans="1:88" ht="15" thickBot="1" x14ac:dyDescent="0.35">
      <c r="A484" t="s">
        <v>5</v>
      </c>
      <c r="B484" t="s">
        <v>58</v>
      </c>
      <c r="C484" t="s">
        <v>584</v>
      </c>
      <c r="D484" s="39">
        <v>19.600000000000001</v>
      </c>
      <c r="E484" s="40">
        <v>22.6</v>
      </c>
      <c r="F484" s="40">
        <v>31.8</v>
      </c>
      <c r="G484" s="40">
        <v>43.3</v>
      </c>
      <c r="H484" s="40">
        <v>53.6</v>
      </c>
      <c r="I484" s="40">
        <v>63.3</v>
      </c>
      <c r="J484" s="40">
        <v>68.3</v>
      </c>
      <c r="K484" s="40">
        <v>66.7</v>
      </c>
      <c r="L484" s="40">
        <v>59.1</v>
      </c>
      <c r="M484" s="40">
        <v>47.3</v>
      </c>
      <c r="N484" s="40">
        <v>37.1</v>
      </c>
      <c r="O484" s="40">
        <v>26.8</v>
      </c>
      <c r="P484">
        <v>3</v>
      </c>
      <c r="S484" s="36" t="str">
        <f>IFERROR(HLOOKUP(SANCO2!$D$8,'phius_monthly climate data'!$V$3:$CI$82,'phius_monthly climate data'!$CJ484,FALSE),"")</f>
        <v/>
      </c>
      <c r="CJ484">
        <v>482</v>
      </c>
    </row>
    <row r="485" spans="1:88" ht="15" thickBot="1" x14ac:dyDescent="0.35">
      <c r="A485" t="s">
        <v>5</v>
      </c>
      <c r="B485" t="s">
        <v>58</v>
      </c>
      <c r="C485" t="s">
        <v>585</v>
      </c>
      <c r="D485" s="39">
        <v>20.399999999999999</v>
      </c>
      <c r="E485" s="40">
        <v>23.1</v>
      </c>
      <c r="F485" s="40">
        <v>32.200000000000003</v>
      </c>
      <c r="G485" s="40">
        <v>44.1</v>
      </c>
      <c r="H485" s="40">
        <v>55</v>
      </c>
      <c r="I485" s="40">
        <v>64.400000000000006</v>
      </c>
      <c r="J485" s="40">
        <v>69.900000000000006</v>
      </c>
      <c r="K485" s="40">
        <v>68.599999999999994</v>
      </c>
      <c r="L485" s="40">
        <v>60.5</v>
      </c>
      <c r="M485" s="40">
        <v>49.2</v>
      </c>
      <c r="N485" s="40">
        <v>38.299999999999997</v>
      </c>
      <c r="O485" s="40">
        <v>27.3</v>
      </c>
      <c r="P485">
        <v>2</v>
      </c>
      <c r="S485" s="36" t="str">
        <f>IFERROR(HLOOKUP(SANCO2!$D$8,'phius_monthly climate data'!$V$3:$CI$82,'phius_monthly climate data'!$CJ485,FALSE),"")</f>
        <v/>
      </c>
      <c r="CJ485">
        <v>483</v>
      </c>
    </row>
    <row r="486" spans="1:88" ht="15" thickBot="1" x14ac:dyDescent="0.35">
      <c r="A486" t="s">
        <v>5</v>
      </c>
      <c r="B486" t="s">
        <v>58</v>
      </c>
      <c r="C486" t="s">
        <v>586</v>
      </c>
      <c r="D486" s="39">
        <v>18.5</v>
      </c>
      <c r="E486" s="40">
        <v>21.1</v>
      </c>
      <c r="F486" s="40">
        <v>30.9</v>
      </c>
      <c r="G486" s="40">
        <v>43</v>
      </c>
      <c r="H486" s="40">
        <v>54.3</v>
      </c>
      <c r="I486" s="40">
        <v>63.8</v>
      </c>
      <c r="J486" s="40">
        <v>69.3</v>
      </c>
      <c r="K486" s="40">
        <v>67.900000000000006</v>
      </c>
      <c r="L486" s="40">
        <v>59.6</v>
      </c>
      <c r="M486" s="40">
        <v>48.3</v>
      </c>
      <c r="N486" s="40">
        <v>37.299999999999997</v>
      </c>
      <c r="O486" s="40">
        <v>26</v>
      </c>
      <c r="P486">
        <v>1</v>
      </c>
      <c r="S486" s="36" t="str">
        <f>IFERROR(HLOOKUP(SANCO2!$D$8,'phius_monthly climate data'!$V$3:$CI$82,'phius_monthly climate data'!$CJ486,FALSE),"")</f>
        <v/>
      </c>
      <c r="CJ486">
        <v>484</v>
      </c>
    </row>
    <row r="487" spans="1:88" ht="15" thickBot="1" x14ac:dyDescent="0.35">
      <c r="A487" t="s">
        <v>5</v>
      </c>
      <c r="B487" t="s">
        <v>58</v>
      </c>
      <c r="C487" t="s">
        <v>587</v>
      </c>
      <c r="D487" s="39">
        <v>21.2</v>
      </c>
      <c r="E487" s="40">
        <v>23.8</v>
      </c>
      <c r="F487" s="40">
        <v>31.8</v>
      </c>
      <c r="G487" s="40">
        <v>41.9</v>
      </c>
      <c r="H487" s="40">
        <v>51.3</v>
      </c>
      <c r="I487" s="40">
        <v>60.1</v>
      </c>
      <c r="J487" s="40">
        <v>66.2</v>
      </c>
      <c r="K487" s="40">
        <v>65.400000000000006</v>
      </c>
      <c r="L487" s="40">
        <v>58.6</v>
      </c>
      <c r="M487" s="40">
        <v>48.1</v>
      </c>
      <c r="N487" s="40">
        <v>38.299999999999997</v>
      </c>
      <c r="O487" s="40">
        <v>28.7</v>
      </c>
      <c r="P487">
        <v>6</v>
      </c>
      <c r="S487" s="36" t="str">
        <f>IFERROR(HLOOKUP(SANCO2!$D$8,'phius_monthly climate data'!$V$3:$CI$82,'phius_monthly climate data'!$CJ487,FALSE),"")</f>
        <v/>
      </c>
      <c r="CJ487">
        <v>485</v>
      </c>
    </row>
    <row r="488" spans="1:88" ht="15" thickBot="1" x14ac:dyDescent="0.35">
      <c r="A488" t="s">
        <v>5</v>
      </c>
      <c r="B488" t="s">
        <v>58</v>
      </c>
      <c r="C488" t="s">
        <v>588</v>
      </c>
      <c r="D488" s="39">
        <v>11.2</v>
      </c>
      <c r="E488" s="40">
        <v>13.9</v>
      </c>
      <c r="F488" s="40">
        <v>25</v>
      </c>
      <c r="G488" s="40">
        <v>38.5</v>
      </c>
      <c r="H488" s="40">
        <v>51.5</v>
      </c>
      <c r="I488" s="40">
        <v>61.2</v>
      </c>
      <c r="J488" s="40">
        <v>66</v>
      </c>
      <c r="K488" s="40">
        <v>64.2</v>
      </c>
      <c r="L488" s="40">
        <v>55.7</v>
      </c>
      <c r="M488" s="40">
        <v>44.1</v>
      </c>
      <c r="N488" s="40">
        <v>32.200000000000003</v>
      </c>
      <c r="O488" s="40">
        <v>19.600000000000001</v>
      </c>
      <c r="P488">
        <v>-1</v>
      </c>
      <c r="S488" s="36" t="str">
        <f>IFERROR(HLOOKUP(SANCO2!$D$8,'phius_monthly climate data'!$V$3:$CI$82,'phius_monthly climate data'!$CJ488,FALSE),"")</f>
        <v/>
      </c>
      <c r="CJ488">
        <v>486</v>
      </c>
    </row>
    <row r="489" spans="1:88" ht="15" thickBot="1" x14ac:dyDescent="0.35">
      <c r="A489" t="s">
        <v>5</v>
      </c>
      <c r="B489" t="s">
        <v>58</v>
      </c>
      <c r="C489" t="s">
        <v>589</v>
      </c>
      <c r="D489" s="39">
        <v>13</v>
      </c>
      <c r="E489" s="40">
        <v>15.3</v>
      </c>
      <c r="F489" s="40">
        <v>26.1</v>
      </c>
      <c r="G489" s="40">
        <v>38.9</v>
      </c>
      <c r="H489" s="40">
        <v>51.2</v>
      </c>
      <c r="I489" s="40">
        <v>60.7</v>
      </c>
      <c r="J489" s="40">
        <v>66.099999999999994</v>
      </c>
      <c r="K489" s="40">
        <v>64.400000000000006</v>
      </c>
      <c r="L489" s="40">
        <v>55.8</v>
      </c>
      <c r="M489" s="40">
        <v>44.5</v>
      </c>
      <c r="N489" s="40">
        <v>33.200000000000003</v>
      </c>
      <c r="O489" s="40">
        <v>21.2</v>
      </c>
      <c r="P489">
        <v>-5</v>
      </c>
      <c r="S489" s="36" t="str">
        <f>IFERROR(HLOOKUP(SANCO2!$D$8,'phius_monthly climate data'!$V$3:$CI$82,'phius_monthly climate data'!$CJ489,FALSE),"")</f>
        <v/>
      </c>
      <c r="CJ489">
        <v>487</v>
      </c>
    </row>
    <row r="490" spans="1:88" ht="15" thickBot="1" x14ac:dyDescent="0.35">
      <c r="A490" t="s">
        <v>5</v>
      </c>
      <c r="B490" t="s">
        <v>58</v>
      </c>
      <c r="C490" t="s">
        <v>590</v>
      </c>
      <c r="D490" s="39">
        <v>15.9</v>
      </c>
      <c r="E490" s="40">
        <v>19.100000000000001</v>
      </c>
      <c r="F490" s="40">
        <v>28.6</v>
      </c>
      <c r="G490" s="40">
        <v>41.1</v>
      </c>
      <c r="H490" s="40">
        <v>53.5</v>
      </c>
      <c r="I490" s="40">
        <v>62.9</v>
      </c>
      <c r="J490" s="40">
        <v>68.599999999999994</v>
      </c>
      <c r="K490" s="40">
        <v>66.5</v>
      </c>
      <c r="L490" s="40">
        <v>58.8</v>
      </c>
      <c r="M490" s="40">
        <v>46.6</v>
      </c>
      <c r="N490" s="40">
        <v>35.1</v>
      </c>
      <c r="O490" s="40">
        <v>23.3</v>
      </c>
      <c r="P490">
        <v>0</v>
      </c>
      <c r="S490" s="36" t="str">
        <f>IFERROR(HLOOKUP(SANCO2!$D$8,'phius_monthly climate data'!$V$3:$CI$82,'phius_monthly climate data'!$CJ490,FALSE),"")</f>
        <v/>
      </c>
      <c r="CJ490">
        <v>488</v>
      </c>
    </row>
    <row r="491" spans="1:88" ht="15" thickBot="1" x14ac:dyDescent="0.35">
      <c r="A491" t="s">
        <v>5</v>
      </c>
      <c r="B491" t="s">
        <v>58</v>
      </c>
      <c r="C491" t="s">
        <v>591</v>
      </c>
      <c r="D491" s="39">
        <v>9.9</v>
      </c>
      <c r="E491" s="40">
        <v>13.9</v>
      </c>
      <c r="F491" s="40">
        <v>23.7</v>
      </c>
      <c r="G491" s="40">
        <v>36.799999999999997</v>
      </c>
      <c r="H491" s="40">
        <v>50.5</v>
      </c>
      <c r="I491" s="40">
        <v>59.4</v>
      </c>
      <c r="J491" s="40">
        <v>64.7</v>
      </c>
      <c r="K491" s="40">
        <v>62.9</v>
      </c>
      <c r="L491" s="40">
        <v>54.7</v>
      </c>
      <c r="M491" s="40">
        <v>42.9</v>
      </c>
      <c r="N491" s="40">
        <v>30.7</v>
      </c>
      <c r="O491" s="40">
        <v>17.899999999999999</v>
      </c>
      <c r="P491">
        <v>0</v>
      </c>
      <c r="S491" s="36" t="str">
        <f>IFERROR(HLOOKUP(SANCO2!$D$8,'phius_monthly climate data'!$V$3:$CI$82,'phius_monthly climate data'!$CJ491,FALSE),"")</f>
        <v/>
      </c>
      <c r="CJ491">
        <v>489</v>
      </c>
    </row>
    <row r="492" spans="1:88" ht="15" thickBot="1" x14ac:dyDescent="0.35">
      <c r="A492" t="s">
        <v>5</v>
      </c>
      <c r="B492" t="s">
        <v>58</v>
      </c>
      <c r="C492" t="s">
        <v>592</v>
      </c>
      <c r="D492" s="39">
        <v>23.5</v>
      </c>
      <c r="E492" s="40">
        <v>25.7</v>
      </c>
      <c r="F492" s="40">
        <v>33.799999999999997</v>
      </c>
      <c r="G492" s="40">
        <v>44.3</v>
      </c>
      <c r="H492" s="40">
        <v>54</v>
      </c>
      <c r="I492" s="40">
        <v>63.7</v>
      </c>
      <c r="J492" s="40">
        <v>69.5</v>
      </c>
      <c r="K492" s="40">
        <v>68.400000000000006</v>
      </c>
      <c r="L492" s="40">
        <v>60.6</v>
      </c>
      <c r="M492" s="40">
        <v>49.9</v>
      </c>
      <c r="N492" s="40">
        <v>39.9</v>
      </c>
      <c r="O492" s="40">
        <v>30.1</v>
      </c>
      <c r="P492">
        <v>5</v>
      </c>
      <c r="S492" s="36" t="str">
        <f>IFERROR(HLOOKUP(SANCO2!$D$8,'phius_monthly climate data'!$V$3:$CI$82,'phius_monthly climate data'!$CJ492,FALSE),"")</f>
        <v/>
      </c>
      <c r="CJ492">
        <v>490</v>
      </c>
    </row>
    <row r="493" spans="1:88" ht="15" thickBot="1" x14ac:dyDescent="0.35">
      <c r="A493" t="s">
        <v>5</v>
      </c>
      <c r="B493" t="s">
        <v>58</v>
      </c>
      <c r="C493" t="s">
        <v>593</v>
      </c>
      <c r="D493" s="39">
        <v>11.6</v>
      </c>
      <c r="E493" s="40">
        <v>13.7</v>
      </c>
      <c r="F493" s="40">
        <v>25</v>
      </c>
      <c r="G493" s="40">
        <v>38.200000000000003</v>
      </c>
      <c r="H493" s="40">
        <v>50.9</v>
      </c>
      <c r="I493" s="40">
        <v>60.6</v>
      </c>
      <c r="J493" s="40">
        <v>65.599999999999994</v>
      </c>
      <c r="K493" s="40">
        <v>63.7</v>
      </c>
      <c r="L493" s="40">
        <v>55.7</v>
      </c>
      <c r="M493" s="40">
        <v>43.5</v>
      </c>
      <c r="N493" s="40">
        <v>32.5</v>
      </c>
      <c r="O493" s="40">
        <v>20.3</v>
      </c>
      <c r="P493">
        <v>-10</v>
      </c>
      <c r="S493" s="36" t="str">
        <f>IFERROR(HLOOKUP(SANCO2!$D$8,'phius_monthly climate data'!$V$3:$CI$82,'phius_monthly climate data'!$CJ493,FALSE),"")</f>
        <v/>
      </c>
      <c r="CJ493">
        <v>491</v>
      </c>
    </row>
    <row r="494" spans="1:88" ht="15" thickBot="1" x14ac:dyDescent="0.35">
      <c r="A494" t="s">
        <v>5</v>
      </c>
      <c r="B494" t="s">
        <v>58</v>
      </c>
      <c r="C494" t="s">
        <v>594</v>
      </c>
      <c r="D494" s="39">
        <v>22.4</v>
      </c>
      <c r="E494" s="40">
        <v>25</v>
      </c>
      <c r="F494" s="40">
        <v>32.4</v>
      </c>
      <c r="G494" s="40">
        <v>41.9</v>
      </c>
      <c r="H494" s="40">
        <v>51</v>
      </c>
      <c r="I494" s="40">
        <v>59.8</v>
      </c>
      <c r="J494" s="40">
        <v>65.599999999999994</v>
      </c>
      <c r="K494" s="40">
        <v>64.8</v>
      </c>
      <c r="L494" s="40">
        <v>57.9</v>
      </c>
      <c r="M494" s="40">
        <v>47.9</v>
      </c>
      <c r="N494" s="40">
        <v>39.200000000000003</v>
      </c>
      <c r="O494" s="40">
        <v>29.7</v>
      </c>
      <c r="P494">
        <v>8</v>
      </c>
      <c r="S494" s="36" t="str">
        <f>IFERROR(HLOOKUP(SANCO2!$D$8,'phius_monthly climate data'!$V$3:$CI$82,'phius_monthly climate data'!$CJ494,FALSE),"")</f>
        <v/>
      </c>
      <c r="CJ494">
        <v>492</v>
      </c>
    </row>
    <row r="495" spans="1:88" ht="15" thickBot="1" x14ac:dyDescent="0.35">
      <c r="A495" t="s">
        <v>5</v>
      </c>
      <c r="B495" t="s">
        <v>58</v>
      </c>
      <c r="C495" t="s">
        <v>595</v>
      </c>
      <c r="D495" s="39">
        <v>21.3</v>
      </c>
      <c r="E495" s="40">
        <v>23.1</v>
      </c>
      <c r="F495" s="40">
        <v>32.5</v>
      </c>
      <c r="G495" s="40">
        <v>44</v>
      </c>
      <c r="H495" s="40">
        <v>53.6</v>
      </c>
      <c r="I495" s="40">
        <v>63.8</v>
      </c>
      <c r="J495" s="40">
        <v>69</v>
      </c>
      <c r="K495" s="40">
        <v>66.599999999999994</v>
      </c>
      <c r="L495" s="40">
        <v>58.9</v>
      </c>
      <c r="M495" s="40">
        <v>47.8</v>
      </c>
      <c r="N495" s="40">
        <v>38</v>
      </c>
      <c r="O495" s="40">
        <v>28</v>
      </c>
      <c r="P495">
        <v>2</v>
      </c>
      <c r="S495" s="36" t="str">
        <f>IFERROR(HLOOKUP(SANCO2!$D$8,'phius_monthly climate data'!$V$3:$CI$82,'phius_monthly climate data'!$CJ495,FALSE),"")</f>
        <v/>
      </c>
      <c r="CJ495">
        <v>493</v>
      </c>
    </row>
    <row r="496" spans="1:88" ht="15" thickBot="1" x14ac:dyDescent="0.35">
      <c r="A496" t="s">
        <v>5</v>
      </c>
      <c r="B496" t="s">
        <v>58</v>
      </c>
      <c r="C496" t="s">
        <v>596</v>
      </c>
      <c r="D496" s="39">
        <v>18.7</v>
      </c>
      <c r="E496" s="40">
        <v>21.9</v>
      </c>
      <c r="F496" s="40">
        <v>31.8</v>
      </c>
      <c r="G496" s="40">
        <v>43.4</v>
      </c>
      <c r="H496" s="40">
        <v>54.4</v>
      </c>
      <c r="I496" s="40">
        <v>62.9</v>
      </c>
      <c r="J496" s="40">
        <v>68.2</v>
      </c>
      <c r="K496" s="40">
        <v>67</v>
      </c>
      <c r="L496" s="40">
        <v>59.3</v>
      </c>
      <c r="M496" s="40">
        <v>47.6</v>
      </c>
      <c r="N496" s="40">
        <v>37.200000000000003</v>
      </c>
      <c r="O496" s="40">
        <v>26.3</v>
      </c>
      <c r="P496">
        <v>5</v>
      </c>
      <c r="S496" s="36" t="str">
        <f>IFERROR(HLOOKUP(SANCO2!$D$8,'phius_monthly climate data'!$V$3:$CI$82,'phius_monthly climate data'!$CJ496,FALSE),"")</f>
        <v/>
      </c>
      <c r="CJ496">
        <v>494</v>
      </c>
    </row>
    <row r="497" spans="1:88" ht="15" thickBot="1" x14ac:dyDescent="0.35">
      <c r="A497" t="s">
        <v>5</v>
      </c>
      <c r="B497" t="s">
        <v>58</v>
      </c>
      <c r="C497" t="s">
        <v>597</v>
      </c>
      <c r="D497" s="39">
        <v>21.3</v>
      </c>
      <c r="E497" s="40">
        <v>24.8</v>
      </c>
      <c r="F497" s="40">
        <v>32.700000000000003</v>
      </c>
      <c r="G497" s="40">
        <v>43.3</v>
      </c>
      <c r="H497" s="40">
        <v>53.3</v>
      </c>
      <c r="I497" s="40">
        <v>62.2</v>
      </c>
      <c r="J497" s="40">
        <v>68.099999999999994</v>
      </c>
      <c r="K497" s="40">
        <v>66.900000000000006</v>
      </c>
      <c r="L497" s="40">
        <v>59.5</v>
      </c>
      <c r="M497" s="40">
        <v>48.3</v>
      </c>
      <c r="N497" s="40">
        <v>38.6</v>
      </c>
      <c r="O497" s="40">
        <v>28.5</v>
      </c>
      <c r="P497">
        <v>6</v>
      </c>
      <c r="S497" s="36" t="str">
        <f>IFERROR(HLOOKUP(SANCO2!$D$8,'phius_monthly climate data'!$V$3:$CI$82,'phius_monthly climate data'!$CJ497,FALSE),"")</f>
        <v/>
      </c>
      <c r="CJ497">
        <v>495</v>
      </c>
    </row>
    <row r="498" spans="1:88" ht="15" thickBot="1" x14ac:dyDescent="0.35">
      <c r="A498" t="s">
        <v>5</v>
      </c>
      <c r="B498" t="s">
        <v>59</v>
      </c>
      <c r="C498" t="s">
        <v>598</v>
      </c>
      <c r="D498" s="39">
        <v>20</v>
      </c>
      <c r="E498" s="40">
        <v>20.7</v>
      </c>
      <c r="F498" s="40">
        <v>29.2</v>
      </c>
      <c r="G498" s="40">
        <v>41.4</v>
      </c>
      <c r="H498" s="40">
        <v>52.9</v>
      </c>
      <c r="I498" s="40">
        <v>63</v>
      </c>
      <c r="J498" s="40">
        <v>67.400000000000006</v>
      </c>
      <c r="K498" s="40">
        <v>66</v>
      </c>
      <c r="L498" s="40">
        <v>58.2</v>
      </c>
      <c r="M498" s="40">
        <v>47</v>
      </c>
      <c r="N498" s="40">
        <v>36.200000000000003</v>
      </c>
      <c r="O498" s="40">
        <v>26</v>
      </c>
      <c r="P498">
        <v>6</v>
      </c>
      <c r="S498" s="36" t="str">
        <f>IFERROR(HLOOKUP(SANCO2!$D$8,'phius_monthly climate data'!$V$3:$CI$82,'phius_monthly climate data'!$CJ498,FALSE),"")</f>
        <v/>
      </c>
      <c r="CJ498">
        <v>496</v>
      </c>
    </row>
    <row r="499" spans="1:88" ht="15" thickBot="1" x14ac:dyDescent="0.35">
      <c r="A499" t="s">
        <v>5</v>
      </c>
      <c r="B499" t="s">
        <v>59</v>
      </c>
      <c r="C499" t="s">
        <v>599</v>
      </c>
      <c r="D499" s="39">
        <v>23.2</v>
      </c>
      <c r="E499" s="40">
        <v>24.8</v>
      </c>
      <c r="F499" s="40">
        <v>35.299999999999997</v>
      </c>
      <c r="G499" s="40">
        <v>48</v>
      </c>
      <c r="H499" s="40">
        <v>57.8</v>
      </c>
      <c r="I499" s="40">
        <v>66.900000000000006</v>
      </c>
      <c r="J499" s="40">
        <v>70.599999999999994</v>
      </c>
      <c r="K499" s="40">
        <v>69</v>
      </c>
      <c r="L499" s="40">
        <v>61.2</v>
      </c>
      <c r="M499" s="40">
        <v>49.8</v>
      </c>
      <c r="N499" s="40">
        <v>39.5</v>
      </c>
      <c r="O499" s="40">
        <v>28.6</v>
      </c>
      <c r="P499">
        <v>13</v>
      </c>
      <c r="S499" s="36" t="str">
        <f>IFERROR(HLOOKUP(SANCO2!$D$8,'phius_monthly climate data'!$V$3:$CI$82,'phius_monthly climate data'!$CJ499,FALSE),"")</f>
        <v/>
      </c>
      <c r="CJ499">
        <v>497</v>
      </c>
    </row>
    <row r="500" spans="1:88" ht="15" thickBot="1" x14ac:dyDescent="0.35">
      <c r="A500" t="s">
        <v>5</v>
      </c>
      <c r="B500" t="s">
        <v>59</v>
      </c>
      <c r="C500" t="s">
        <v>600</v>
      </c>
      <c r="D500" s="39">
        <v>24</v>
      </c>
      <c r="E500" s="40">
        <v>26</v>
      </c>
      <c r="F500" s="40">
        <v>36.4</v>
      </c>
      <c r="G500" s="40">
        <v>48.9</v>
      </c>
      <c r="H500" s="40">
        <v>59.8</v>
      </c>
      <c r="I500" s="40">
        <v>68.8</v>
      </c>
      <c r="J500" s="40">
        <v>72.5</v>
      </c>
      <c r="K500" s="40">
        <v>70.7</v>
      </c>
      <c r="L500" s="40">
        <v>63.3</v>
      </c>
      <c r="M500" s="40">
        <v>51.4</v>
      </c>
      <c r="N500" s="40">
        <v>40.700000000000003</v>
      </c>
      <c r="O500" s="40">
        <v>29.3</v>
      </c>
      <c r="P500">
        <v>11</v>
      </c>
      <c r="S500" s="36" t="str">
        <f>IFERROR(HLOOKUP(SANCO2!$D$8,'phius_monthly climate data'!$V$3:$CI$82,'phius_monthly climate data'!$CJ500,FALSE),"")</f>
        <v/>
      </c>
      <c r="CJ500">
        <v>498</v>
      </c>
    </row>
    <row r="501" spans="1:88" ht="15" thickBot="1" x14ac:dyDescent="0.35">
      <c r="A501" t="s">
        <v>5</v>
      </c>
      <c r="B501" t="s">
        <v>59</v>
      </c>
      <c r="C501" t="s">
        <v>601</v>
      </c>
      <c r="D501" s="39">
        <v>26.4</v>
      </c>
      <c r="E501" s="40">
        <v>28.6</v>
      </c>
      <c r="F501" s="40">
        <v>36.5</v>
      </c>
      <c r="G501" s="40">
        <v>47.4</v>
      </c>
      <c r="H501" s="40">
        <v>57.2</v>
      </c>
      <c r="I501" s="40">
        <v>66.5</v>
      </c>
      <c r="J501" s="40">
        <v>70.900000000000006</v>
      </c>
      <c r="K501" s="40">
        <v>69.099999999999994</v>
      </c>
      <c r="L501" s="40">
        <v>62.4</v>
      </c>
      <c r="M501" s="40">
        <v>51.9</v>
      </c>
      <c r="N501" s="40">
        <v>41.4</v>
      </c>
      <c r="O501" s="40">
        <v>31.3</v>
      </c>
      <c r="P501">
        <v>13</v>
      </c>
      <c r="S501" s="36" t="str">
        <f>IFERROR(HLOOKUP(SANCO2!$D$8,'phius_monthly climate data'!$V$3:$CI$82,'phius_monthly climate data'!$CJ501,FALSE),"")</f>
        <v/>
      </c>
      <c r="CJ501">
        <v>499</v>
      </c>
    </row>
    <row r="502" spans="1:88" ht="15" thickBot="1" x14ac:dyDescent="0.35">
      <c r="A502" t="s">
        <v>5</v>
      </c>
      <c r="B502" t="s">
        <v>59</v>
      </c>
      <c r="C502" t="s">
        <v>602</v>
      </c>
      <c r="D502" s="39">
        <v>19.399999999999999</v>
      </c>
      <c r="E502" s="40">
        <v>20.6</v>
      </c>
      <c r="F502" s="40">
        <v>29.5</v>
      </c>
      <c r="G502" s="40">
        <v>42.1</v>
      </c>
      <c r="H502" s="40">
        <v>53.5</v>
      </c>
      <c r="I502" s="40">
        <v>63.4</v>
      </c>
      <c r="J502" s="40">
        <v>67.2</v>
      </c>
      <c r="K502" s="40">
        <v>65.3</v>
      </c>
      <c r="L502" s="40">
        <v>57.8</v>
      </c>
      <c r="M502" s="40">
        <v>46.6</v>
      </c>
      <c r="N502" s="40">
        <v>35.299999999999997</v>
      </c>
      <c r="O502" s="40">
        <v>25</v>
      </c>
      <c r="P502">
        <v>9</v>
      </c>
      <c r="S502" s="36" t="str">
        <f>IFERROR(HLOOKUP(SANCO2!$D$8,'phius_monthly climate data'!$V$3:$CI$82,'phius_monthly climate data'!$CJ502,FALSE),"")</f>
        <v/>
      </c>
      <c r="CJ502">
        <v>500</v>
      </c>
    </row>
    <row r="503" spans="1:88" ht="15" thickBot="1" x14ac:dyDescent="0.35">
      <c r="A503" t="s">
        <v>5</v>
      </c>
      <c r="B503" t="s">
        <v>59</v>
      </c>
      <c r="C503" t="s">
        <v>603</v>
      </c>
      <c r="D503" s="39">
        <v>16.100000000000001</v>
      </c>
      <c r="E503" s="40">
        <v>17.2</v>
      </c>
      <c r="F503" s="40">
        <v>26</v>
      </c>
      <c r="G503" s="40">
        <v>38.700000000000003</v>
      </c>
      <c r="H503" s="40">
        <v>51.6</v>
      </c>
      <c r="I503" s="40">
        <v>61.1</v>
      </c>
      <c r="J503" s="40">
        <v>64.900000000000006</v>
      </c>
      <c r="K503" s="40">
        <v>64.2</v>
      </c>
      <c r="L503" s="40">
        <v>56.5</v>
      </c>
      <c r="M503" s="40">
        <v>45</v>
      </c>
      <c r="N503" s="40">
        <v>33.299999999999997</v>
      </c>
      <c r="O503" s="40">
        <v>22.1</v>
      </c>
      <c r="P503">
        <v>-2</v>
      </c>
      <c r="S503" s="36" t="str">
        <f>IFERROR(HLOOKUP(SANCO2!$D$8,'phius_monthly climate data'!$V$3:$CI$82,'phius_monthly climate data'!$CJ503,FALSE),"")</f>
        <v/>
      </c>
      <c r="CJ503">
        <v>501</v>
      </c>
    </row>
    <row r="504" spans="1:88" ht="15" thickBot="1" x14ac:dyDescent="0.35">
      <c r="A504" t="s">
        <v>5</v>
      </c>
      <c r="B504" t="s">
        <v>59</v>
      </c>
      <c r="C504" t="s">
        <v>604</v>
      </c>
      <c r="D504" s="39">
        <v>26.7</v>
      </c>
      <c r="E504" s="40">
        <v>28.7</v>
      </c>
      <c r="F504" s="40">
        <v>37.200000000000003</v>
      </c>
      <c r="G504" s="40">
        <v>49</v>
      </c>
      <c r="H504" s="40">
        <v>60</v>
      </c>
      <c r="I504" s="40">
        <v>70.2</v>
      </c>
      <c r="J504" s="40">
        <v>74.400000000000006</v>
      </c>
      <c r="K504" s="40">
        <v>72.7</v>
      </c>
      <c r="L504" s="40">
        <v>65</v>
      </c>
      <c r="M504" s="40">
        <v>53.5</v>
      </c>
      <c r="N504" s="40">
        <v>42</v>
      </c>
      <c r="O504" s="40">
        <v>31.8</v>
      </c>
      <c r="P504">
        <v>12</v>
      </c>
      <c r="S504" s="36" t="str">
        <f>IFERROR(HLOOKUP(SANCO2!$D$8,'phius_monthly climate data'!$V$3:$CI$82,'phius_monthly climate data'!$CJ504,FALSE),"")</f>
        <v/>
      </c>
      <c r="CJ504">
        <v>502</v>
      </c>
    </row>
    <row r="505" spans="1:88" ht="15" thickBot="1" x14ac:dyDescent="0.35">
      <c r="A505" t="s">
        <v>5</v>
      </c>
      <c r="B505" t="s">
        <v>59</v>
      </c>
      <c r="C505" t="s">
        <v>605</v>
      </c>
      <c r="D505" s="39">
        <v>26</v>
      </c>
      <c r="E505" s="40">
        <v>28.2</v>
      </c>
      <c r="F505" s="40">
        <v>37.299999999999997</v>
      </c>
      <c r="G505" s="40">
        <v>49.2</v>
      </c>
      <c r="H505" s="40">
        <v>60</v>
      </c>
      <c r="I505" s="40">
        <v>69.900000000000006</v>
      </c>
      <c r="J505" s="40">
        <v>73.599999999999994</v>
      </c>
      <c r="K505" s="40">
        <v>72.099999999999994</v>
      </c>
      <c r="L505" s="40">
        <v>64.5</v>
      </c>
      <c r="M505" s="40">
        <v>52.9</v>
      </c>
      <c r="N505" s="40">
        <v>41.4</v>
      </c>
      <c r="O505" s="40">
        <v>31.1</v>
      </c>
      <c r="P505">
        <v>8</v>
      </c>
      <c r="S505" s="36" t="str">
        <f>IFERROR(HLOOKUP(SANCO2!$D$8,'phius_monthly climate data'!$V$3:$CI$82,'phius_monthly climate data'!$CJ505,FALSE),"")</f>
        <v/>
      </c>
      <c r="CJ505">
        <v>503</v>
      </c>
    </row>
    <row r="506" spans="1:88" ht="15" thickBot="1" x14ac:dyDescent="0.35">
      <c r="A506" t="s">
        <v>5</v>
      </c>
      <c r="B506" t="s">
        <v>59</v>
      </c>
      <c r="C506" t="s">
        <v>606</v>
      </c>
      <c r="D506" s="39">
        <v>24.8</v>
      </c>
      <c r="E506" s="40">
        <v>26.7</v>
      </c>
      <c r="F506" s="40">
        <v>36.200000000000003</v>
      </c>
      <c r="G506" s="40">
        <v>48.3</v>
      </c>
      <c r="H506" s="40">
        <v>59.4</v>
      </c>
      <c r="I506" s="40">
        <v>69</v>
      </c>
      <c r="J506" s="40">
        <v>72.900000000000006</v>
      </c>
      <c r="K506" s="40">
        <v>71</v>
      </c>
      <c r="L506" s="40">
        <v>63.2</v>
      </c>
      <c r="M506" s="40">
        <v>51.9</v>
      </c>
      <c r="N506" s="40">
        <v>40.6</v>
      </c>
      <c r="O506" s="40">
        <v>30.2</v>
      </c>
      <c r="P506">
        <v>10</v>
      </c>
      <c r="S506" s="36" t="str">
        <f>IFERROR(HLOOKUP(SANCO2!$D$8,'phius_monthly climate data'!$V$3:$CI$82,'phius_monthly climate data'!$CJ506,FALSE),"")</f>
        <v/>
      </c>
      <c r="CJ506">
        <v>504</v>
      </c>
    </row>
    <row r="507" spans="1:88" ht="15" thickBot="1" x14ac:dyDescent="0.35">
      <c r="A507" t="s">
        <v>5</v>
      </c>
      <c r="B507" t="s">
        <v>59</v>
      </c>
      <c r="C507" t="s">
        <v>607</v>
      </c>
      <c r="D507" s="39">
        <v>17.8</v>
      </c>
      <c r="E507" s="40">
        <v>19</v>
      </c>
      <c r="F507" s="40">
        <v>27.8</v>
      </c>
      <c r="G507" s="40">
        <v>39.200000000000003</v>
      </c>
      <c r="H507" s="40">
        <v>50.7</v>
      </c>
      <c r="I507" s="40">
        <v>60.8</v>
      </c>
      <c r="J507" s="40">
        <v>65.400000000000006</v>
      </c>
      <c r="K507" s="40">
        <v>64.5</v>
      </c>
      <c r="L507" s="40">
        <v>57</v>
      </c>
      <c r="M507" s="40">
        <v>45.7</v>
      </c>
      <c r="N507" s="40">
        <v>34.700000000000003</v>
      </c>
      <c r="O507" s="40">
        <v>24</v>
      </c>
      <c r="P507">
        <v>-8</v>
      </c>
      <c r="S507" s="36" t="str">
        <f>IFERROR(HLOOKUP(SANCO2!$D$8,'phius_monthly climate data'!$V$3:$CI$82,'phius_monthly climate data'!$CJ507,FALSE),"")</f>
        <v/>
      </c>
      <c r="CJ507">
        <v>505</v>
      </c>
    </row>
    <row r="508" spans="1:88" ht="15" thickBot="1" x14ac:dyDescent="0.35">
      <c r="A508" t="s">
        <v>5</v>
      </c>
      <c r="B508" t="s">
        <v>59</v>
      </c>
      <c r="C508" t="s">
        <v>608</v>
      </c>
      <c r="D508" s="39">
        <v>23.7</v>
      </c>
      <c r="E508" s="40">
        <v>25.6</v>
      </c>
      <c r="F508" s="40">
        <v>34.9</v>
      </c>
      <c r="G508" s="40">
        <v>47</v>
      </c>
      <c r="H508" s="40">
        <v>58</v>
      </c>
      <c r="I508" s="40">
        <v>67.7</v>
      </c>
      <c r="J508" s="40">
        <v>71.2</v>
      </c>
      <c r="K508" s="40">
        <v>69.599999999999994</v>
      </c>
      <c r="L508" s="40">
        <v>61.8</v>
      </c>
      <c r="M508" s="40">
        <v>50.7</v>
      </c>
      <c r="N508" s="40">
        <v>39.4</v>
      </c>
      <c r="O508" s="40">
        <v>29</v>
      </c>
      <c r="P508">
        <v>8</v>
      </c>
      <c r="S508" s="36" t="str">
        <f>IFERROR(HLOOKUP(SANCO2!$D$8,'phius_monthly climate data'!$V$3:$CI$82,'phius_monthly climate data'!$CJ508,FALSE),"")</f>
        <v/>
      </c>
      <c r="CJ508">
        <v>506</v>
      </c>
    </row>
    <row r="509" spans="1:88" ht="15" thickBot="1" x14ac:dyDescent="0.35">
      <c r="A509" t="s">
        <v>5</v>
      </c>
      <c r="B509" t="s">
        <v>59</v>
      </c>
      <c r="C509" t="s">
        <v>609</v>
      </c>
      <c r="D509" s="39">
        <v>24.5</v>
      </c>
      <c r="E509" s="40">
        <v>26.3</v>
      </c>
      <c r="F509" s="40">
        <v>35.4</v>
      </c>
      <c r="G509" s="40">
        <v>47.4</v>
      </c>
      <c r="H509" s="40">
        <v>58.5</v>
      </c>
      <c r="I509" s="40">
        <v>68.3</v>
      </c>
      <c r="J509" s="40">
        <v>71.900000000000006</v>
      </c>
      <c r="K509" s="40">
        <v>70.3</v>
      </c>
      <c r="L509" s="40">
        <v>62.4</v>
      </c>
      <c r="M509" s="40">
        <v>50.9</v>
      </c>
      <c r="N509" s="40">
        <v>39.6</v>
      </c>
      <c r="O509" s="40">
        <v>29.7</v>
      </c>
      <c r="P509">
        <v>3</v>
      </c>
      <c r="S509" s="36" t="str">
        <f>IFERROR(HLOOKUP(SANCO2!$D$8,'phius_monthly climate data'!$V$3:$CI$82,'phius_monthly climate data'!$CJ509,FALSE),"")</f>
        <v/>
      </c>
      <c r="CJ509">
        <v>507</v>
      </c>
    </row>
    <row r="510" spans="1:88" ht="15" thickBot="1" x14ac:dyDescent="0.35">
      <c r="A510" t="s">
        <v>5</v>
      </c>
      <c r="B510" t="s">
        <v>59</v>
      </c>
      <c r="C510" t="s">
        <v>610</v>
      </c>
      <c r="D510" s="39">
        <v>16.5</v>
      </c>
      <c r="E510" s="40">
        <v>18</v>
      </c>
      <c r="F510" s="40">
        <v>25.9</v>
      </c>
      <c r="G510" s="40">
        <v>38</v>
      </c>
      <c r="H510" s="40">
        <v>50.5</v>
      </c>
      <c r="I510" s="40">
        <v>60.2</v>
      </c>
      <c r="J510" s="40">
        <v>65.099999999999994</v>
      </c>
      <c r="K510" s="40">
        <v>64.599999999999994</v>
      </c>
      <c r="L510" s="40">
        <v>56.3</v>
      </c>
      <c r="M510" s="40">
        <v>44.4</v>
      </c>
      <c r="N510" s="40">
        <v>32.200000000000003</v>
      </c>
      <c r="O510" s="40">
        <v>21.8</v>
      </c>
      <c r="P510">
        <v>3</v>
      </c>
      <c r="S510" s="36" t="str">
        <f>IFERROR(HLOOKUP(SANCO2!$D$8,'phius_monthly climate data'!$V$3:$CI$82,'phius_monthly climate data'!$CJ510,FALSE),"")</f>
        <v/>
      </c>
      <c r="CJ510">
        <v>508</v>
      </c>
    </row>
    <row r="511" spans="1:88" ht="15" thickBot="1" x14ac:dyDescent="0.35">
      <c r="A511" t="s">
        <v>5</v>
      </c>
      <c r="B511" t="s">
        <v>59</v>
      </c>
      <c r="C511" t="s">
        <v>611</v>
      </c>
      <c r="D511" s="39">
        <v>19.5</v>
      </c>
      <c r="E511" s="40">
        <v>20.7</v>
      </c>
      <c r="F511" s="40">
        <v>30.1</v>
      </c>
      <c r="G511" s="40">
        <v>42.8</v>
      </c>
      <c r="H511" s="40">
        <v>54.7</v>
      </c>
      <c r="I511" s="40">
        <v>64.099999999999994</v>
      </c>
      <c r="J511" s="40">
        <v>67.5</v>
      </c>
      <c r="K511" s="40">
        <v>65.7</v>
      </c>
      <c r="L511" s="40">
        <v>58</v>
      </c>
      <c r="M511" s="40">
        <v>46.9</v>
      </c>
      <c r="N511" s="40">
        <v>35.700000000000003</v>
      </c>
      <c r="O511" s="40">
        <v>25.4</v>
      </c>
      <c r="P511">
        <v>4</v>
      </c>
      <c r="S511" s="36" t="str">
        <f>IFERROR(HLOOKUP(SANCO2!$D$8,'phius_monthly climate data'!$V$3:$CI$82,'phius_monthly climate data'!$CJ511,FALSE),"")</f>
        <v/>
      </c>
      <c r="CJ511">
        <v>509</v>
      </c>
    </row>
    <row r="512" spans="1:88" ht="15" thickBot="1" x14ac:dyDescent="0.35">
      <c r="A512" t="s">
        <v>5</v>
      </c>
      <c r="B512" t="s">
        <v>59</v>
      </c>
      <c r="C512" t="s">
        <v>612</v>
      </c>
      <c r="D512" s="39">
        <v>24.8</v>
      </c>
      <c r="E512" s="40">
        <v>26.5</v>
      </c>
      <c r="F512" s="40">
        <v>35.5</v>
      </c>
      <c r="G512" s="40">
        <v>47.7</v>
      </c>
      <c r="H512" s="40">
        <v>58.4</v>
      </c>
      <c r="I512" s="40">
        <v>68.2</v>
      </c>
      <c r="J512" s="40">
        <v>71.7</v>
      </c>
      <c r="K512" s="40">
        <v>69.8</v>
      </c>
      <c r="L512" s="40">
        <v>63</v>
      </c>
      <c r="M512" s="40">
        <v>51.4</v>
      </c>
      <c r="N512" s="40">
        <v>40.6</v>
      </c>
      <c r="O512" s="40">
        <v>29.5</v>
      </c>
      <c r="P512">
        <v>12</v>
      </c>
      <c r="S512" s="36" t="str">
        <f>IFERROR(HLOOKUP(SANCO2!$D$8,'phius_monthly climate data'!$V$3:$CI$82,'phius_monthly climate data'!$CJ512,FALSE),"")</f>
        <v/>
      </c>
      <c r="CJ512">
        <v>510</v>
      </c>
    </row>
    <row r="513" spans="1:88" ht="15" thickBot="1" x14ac:dyDescent="0.35">
      <c r="A513" t="s">
        <v>5</v>
      </c>
      <c r="B513" t="s">
        <v>59</v>
      </c>
      <c r="C513" t="s">
        <v>613</v>
      </c>
      <c r="D513" s="39">
        <v>15.3</v>
      </c>
      <c r="E513" s="40">
        <v>18</v>
      </c>
      <c r="F513" s="40">
        <v>27.9</v>
      </c>
      <c r="G513" s="40">
        <v>41</v>
      </c>
      <c r="H513" s="40">
        <v>53.1</v>
      </c>
      <c r="I513" s="40">
        <v>63.1</v>
      </c>
      <c r="J513" s="40">
        <v>67.5</v>
      </c>
      <c r="K513" s="40">
        <v>65.400000000000006</v>
      </c>
      <c r="L513" s="40">
        <v>57.4</v>
      </c>
      <c r="M513" s="40">
        <v>45</v>
      </c>
      <c r="N513" s="40">
        <v>32.5</v>
      </c>
      <c r="O513" s="40">
        <v>20.3</v>
      </c>
      <c r="P513">
        <v>3</v>
      </c>
      <c r="S513" s="36" t="str">
        <f>IFERROR(HLOOKUP(SANCO2!$D$8,'phius_monthly climate data'!$V$3:$CI$82,'phius_monthly climate data'!$CJ513,FALSE),"")</f>
        <v/>
      </c>
      <c r="CJ513">
        <v>511</v>
      </c>
    </row>
    <row r="514" spans="1:88" ht="15" thickBot="1" x14ac:dyDescent="0.35">
      <c r="A514" t="s">
        <v>5</v>
      </c>
      <c r="B514" t="s">
        <v>59</v>
      </c>
      <c r="C514" t="s">
        <v>614</v>
      </c>
      <c r="D514" s="39">
        <v>14.1</v>
      </c>
      <c r="E514" s="40">
        <v>17</v>
      </c>
      <c r="F514" s="40">
        <v>26.9</v>
      </c>
      <c r="G514" s="40">
        <v>39.6</v>
      </c>
      <c r="H514" s="40">
        <v>52</v>
      </c>
      <c r="I514" s="40">
        <v>61.4</v>
      </c>
      <c r="J514" s="40">
        <v>65.7</v>
      </c>
      <c r="K514" s="40">
        <v>63.6</v>
      </c>
      <c r="L514" s="40">
        <v>56.1</v>
      </c>
      <c r="M514" s="40">
        <v>44.8</v>
      </c>
      <c r="N514" s="40">
        <v>31.8</v>
      </c>
      <c r="O514" s="40">
        <v>19.7</v>
      </c>
      <c r="P514">
        <v>-4</v>
      </c>
      <c r="S514" s="36" t="str">
        <f>IFERROR(HLOOKUP(SANCO2!$D$8,'phius_monthly climate data'!$V$3:$CI$82,'phius_monthly climate data'!$CJ514,FALSE),"")</f>
        <v/>
      </c>
      <c r="CJ514">
        <v>512</v>
      </c>
    </row>
    <row r="515" spans="1:88" ht="15" thickBot="1" x14ac:dyDescent="0.35">
      <c r="A515" t="s">
        <v>5</v>
      </c>
      <c r="B515" t="s">
        <v>59</v>
      </c>
      <c r="C515" t="s">
        <v>615</v>
      </c>
      <c r="D515" s="39">
        <v>24.2</v>
      </c>
      <c r="E515" s="40">
        <v>26.3</v>
      </c>
      <c r="F515" s="40">
        <v>35.5</v>
      </c>
      <c r="G515" s="40">
        <v>47.7</v>
      </c>
      <c r="H515" s="40">
        <v>58.1</v>
      </c>
      <c r="I515" s="40">
        <v>67.5</v>
      </c>
      <c r="J515" s="40">
        <v>70.900000000000006</v>
      </c>
      <c r="K515" s="40">
        <v>69.3</v>
      </c>
      <c r="L515" s="40">
        <v>61.7</v>
      </c>
      <c r="M515" s="40">
        <v>50.7</v>
      </c>
      <c r="N515" s="40">
        <v>39.6</v>
      </c>
      <c r="O515" s="40">
        <v>29.2</v>
      </c>
      <c r="P515">
        <v>10</v>
      </c>
      <c r="S515" s="36" t="str">
        <f>IFERROR(HLOOKUP(SANCO2!$D$8,'phius_monthly climate data'!$V$3:$CI$82,'phius_monthly climate data'!$CJ515,FALSE),"")</f>
        <v/>
      </c>
      <c r="CJ515">
        <v>513</v>
      </c>
    </row>
    <row r="516" spans="1:88" ht="15" thickBot="1" x14ac:dyDescent="0.35">
      <c r="A516" t="s">
        <v>5</v>
      </c>
      <c r="B516" t="s">
        <v>59</v>
      </c>
      <c r="C516" t="s">
        <v>616</v>
      </c>
      <c r="D516" s="39">
        <v>24.6</v>
      </c>
      <c r="E516" s="40">
        <v>27</v>
      </c>
      <c r="F516" s="40">
        <v>36.700000000000003</v>
      </c>
      <c r="G516" s="40">
        <v>49.3</v>
      </c>
      <c r="H516" s="40">
        <v>59.9</v>
      </c>
      <c r="I516" s="40">
        <v>69.099999999999994</v>
      </c>
      <c r="J516" s="40">
        <v>72.7</v>
      </c>
      <c r="K516" s="40">
        <v>70.900000000000006</v>
      </c>
      <c r="L516" s="40">
        <v>63.4</v>
      </c>
      <c r="M516" s="40">
        <v>51.7</v>
      </c>
      <c r="N516" s="40">
        <v>41</v>
      </c>
      <c r="O516" s="40">
        <v>29.7</v>
      </c>
      <c r="P516">
        <v>8</v>
      </c>
      <c r="S516" s="36" t="str">
        <f>IFERROR(HLOOKUP(SANCO2!$D$8,'phius_monthly climate data'!$V$3:$CI$82,'phius_monthly climate data'!$CJ516,FALSE),"")</f>
        <v/>
      </c>
      <c r="CJ516">
        <v>514</v>
      </c>
    </row>
    <row r="517" spans="1:88" ht="15" thickBot="1" x14ac:dyDescent="0.35">
      <c r="A517" t="s">
        <v>5</v>
      </c>
      <c r="B517" t="s">
        <v>59</v>
      </c>
      <c r="C517" t="s">
        <v>617</v>
      </c>
      <c r="D517" s="39">
        <v>23.5</v>
      </c>
      <c r="E517" s="40">
        <v>25.5</v>
      </c>
      <c r="F517" s="40">
        <v>34.799999999999997</v>
      </c>
      <c r="G517" s="40">
        <v>46.8</v>
      </c>
      <c r="H517" s="40">
        <v>57.6</v>
      </c>
      <c r="I517" s="40">
        <v>67.400000000000006</v>
      </c>
      <c r="J517" s="40">
        <v>70.8</v>
      </c>
      <c r="K517" s="40">
        <v>69.2</v>
      </c>
      <c r="L517" s="40">
        <v>61.5</v>
      </c>
      <c r="M517" s="40">
        <v>50.2</v>
      </c>
      <c r="N517" s="40">
        <v>39.1</v>
      </c>
      <c r="O517" s="40">
        <v>28.7</v>
      </c>
      <c r="P517">
        <v>3</v>
      </c>
      <c r="S517" s="36" t="str">
        <f>IFERROR(HLOOKUP(SANCO2!$D$8,'phius_monthly climate data'!$V$3:$CI$82,'phius_monthly climate data'!$CJ517,FALSE),"")</f>
        <v/>
      </c>
      <c r="CJ517">
        <v>515</v>
      </c>
    </row>
    <row r="518" spans="1:88" ht="15" thickBot="1" x14ac:dyDescent="0.35">
      <c r="A518" t="s">
        <v>5</v>
      </c>
      <c r="B518" t="s">
        <v>59</v>
      </c>
      <c r="C518" t="s">
        <v>618</v>
      </c>
      <c r="D518" s="39">
        <v>23.8</v>
      </c>
      <c r="E518" s="40">
        <v>24.6</v>
      </c>
      <c r="F518" s="40">
        <v>31.7</v>
      </c>
      <c r="G518" s="40">
        <v>43</v>
      </c>
      <c r="H518" s="40">
        <v>53.7</v>
      </c>
      <c r="I518" s="40">
        <v>62.8</v>
      </c>
      <c r="J518" s="40">
        <v>66.8</v>
      </c>
      <c r="K518" s="40">
        <v>65.8</v>
      </c>
      <c r="L518" s="40">
        <v>58.5</v>
      </c>
      <c r="M518" s="40">
        <v>47.9</v>
      </c>
      <c r="N518" s="40">
        <v>37.4</v>
      </c>
      <c r="O518" s="40">
        <v>28.7</v>
      </c>
      <c r="P518">
        <v>9</v>
      </c>
      <c r="S518" s="36" t="str">
        <f>IFERROR(HLOOKUP(SANCO2!$D$8,'phius_monthly climate data'!$V$3:$CI$82,'phius_monthly climate data'!$CJ518,FALSE),"")</f>
        <v/>
      </c>
      <c r="CJ518">
        <v>516</v>
      </c>
    </row>
    <row r="519" spans="1:88" ht="15" thickBot="1" x14ac:dyDescent="0.35">
      <c r="A519" t="s">
        <v>5</v>
      </c>
      <c r="B519" t="s">
        <v>59</v>
      </c>
      <c r="C519" t="s">
        <v>619</v>
      </c>
      <c r="D519" s="39">
        <v>17.899999999999999</v>
      </c>
      <c r="E519" s="40">
        <v>21</v>
      </c>
      <c r="F519" s="40">
        <v>29.8</v>
      </c>
      <c r="G519" s="40">
        <v>41.3</v>
      </c>
      <c r="H519" s="40">
        <v>53.3</v>
      </c>
      <c r="I519" s="40">
        <v>63.6</v>
      </c>
      <c r="J519" s="40">
        <v>68.2</v>
      </c>
      <c r="K519" s="40">
        <v>66.7</v>
      </c>
      <c r="L519" s="40">
        <v>58.8</v>
      </c>
      <c r="M519" s="40">
        <v>47.6</v>
      </c>
      <c r="N519" s="40">
        <v>35.5</v>
      </c>
      <c r="O519" s="40">
        <v>23.9</v>
      </c>
      <c r="P519">
        <v>-1</v>
      </c>
      <c r="S519" s="36" t="str">
        <f>IFERROR(HLOOKUP(SANCO2!$D$8,'phius_monthly climate data'!$V$3:$CI$82,'phius_monthly climate data'!$CJ519,FALSE),"")</f>
        <v/>
      </c>
      <c r="CJ519">
        <v>517</v>
      </c>
    </row>
    <row r="520" spans="1:88" ht="15" thickBot="1" x14ac:dyDescent="0.35">
      <c r="A520" t="s">
        <v>5</v>
      </c>
      <c r="B520" t="s">
        <v>59</v>
      </c>
      <c r="C520" t="s">
        <v>620</v>
      </c>
      <c r="D520" s="39">
        <v>25.1</v>
      </c>
      <c r="E520" s="40">
        <v>28.1</v>
      </c>
      <c r="F520" s="40">
        <v>35</v>
      </c>
      <c r="G520" s="40">
        <v>46.9</v>
      </c>
      <c r="H520" s="40">
        <v>57.8</v>
      </c>
      <c r="I520" s="40">
        <v>68</v>
      </c>
      <c r="J520" s="40">
        <v>72</v>
      </c>
      <c r="K520" s="40">
        <v>70.5</v>
      </c>
      <c r="L520" s="40">
        <v>63.1</v>
      </c>
      <c r="M520" s="40">
        <v>51.9</v>
      </c>
      <c r="N520" s="40">
        <v>40.5</v>
      </c>
      <c r="O520" s="40">
        <v>30.7</v>
      </c>
      <c r="P520">
        <v>22</v>
      </c>
      <c r="S520" s="36" t="str">
        <f>IFERROR(HLOOKUP(SANCO2!$D$8,'phius_monthly climate data'!$V$3:$CI$82,'phius_monthly climate data'!$CJ520,FALSE),"")</f>
        <v/>
      </c>
      <c r="CJ520">
        <v>518</v>
      </c>
    </row>
    <row r="521" spans="1:88" ht="15" thickBot="1" x14ac:dyDescent="0.35">
      <c r="A521" t="s">
        <v>5</v>
      </c>
      <c r="B521" t="s">
        <v>59</v>
      </c>
      <c r="C521" t="s">
        <v>621</v>
      </c>
      <c r="D521" s="39">
        <v>25.8</v>
      </c>
      <c r="E521" s="40">
        <v>26.9</v>
      </c>
      <c r="F521" s="40">
        <v>34.9</v>
      </c>
      <c r="G521" s="40">
        <v>46.1</v>
      </c>
      <c r="H521" s="40">
        <v>56.8</v>
      </c>
      <c r="I521" s="40">
        <v>66.3</v>
      </c>
      <c r="J521" s="40">
        <v>70.599999999999994</v>
      </c>
      <c r="K521" s="40">
        <v>69.5</v>
      </c>
      <c r="L521" s="40">
        <v>61.9</v>
      </c>
      <c r="M521" s="40">
        <v>50.8</v>
      </c>
      <c r="N521" s="40">
        <v>40</v>
      </c>
      <c r="O521" s="40">
        <v>30.7</v>
      </c>
      <c r="P521">
        <v>14</v>
      </c>
      <c r="S521" s="36" t="str">
        <f>IFERROR(HLOOKUP(SANCO2!$D$8,'phius_monthly climate data'!$V$3:$CI$82,'phius_monthly climate data'!$CJ521,FALSE),"")</f>
        <v/>
      </c>
      <c r="CJ521">
        <v>519</v>
      </c>
    </row>
    <row r="522" spans="1:88" ht="15" thickBot="1" x14ac:dyDescent="0.35">
      <c r="A522" t="s">
        <v>5</v>
      </c>
      <c r="B522" t="s">
        <v>59</v>
      </c>
      <c r="C522" t="s">
        <v>622</v>
      </c>
      <c r="D522" s="39">
        <v>24.1</v>
      </c>
      <c r="E522" s="40">
        <v>25.9</v>
      </c>
      <c r="F522" s="40">
        <v>34.700000000000003</v>
      </c>
      <c r="G522" s="40">
        <v>47.3</v>
      </c>
      <c r="H522" s="40">
        <v>58.1</v>
      </c>
      <c r="I522" s="40">
        <v>68.099999999999994</v>
      </c>
      <c r="J522" s="40">
        <v>72</v>
      </c>
      <c r="K522" s="40">
        <v>70.3</v>
      </c>
      <c r="L522" s="40">
        <v>62.5</v>
      </c>
      <c r="M522" s="40">
        <v>51.1</v>
      </c>
      <c r="N522" s="40">
        <v>39.200000000000003</v>
      </c>
      <c r="O522" s="40">
        <v>28.8</v>
      </c>
      <c r="P522">
        <v>13</v>
      </c>
      <c r="S522" s="36" t="str">
        <f>IFERROR(HLOOKUP(SANCO2!$D$8,'phius_monthly climate data'!$V$3:$CI$82,'phius_monthly climate data'!$CJ522,FALSE),"")</f>
        <v/>
      </c>
      <c r="CJ522">
        <v>520</v>
      </c>
    </row>
    <row r="523" spans="1:88" ht="15" thickBot="1" x14ac:dyDescent="0.35">
      <c r="A523" t="s">
        <v>5</v>
      </c>
      <c r="B523" t="s">
        <v>59</v>
      </c>
      <c r="C523" t="s">
        <v>623</v>
      </c>
      <c r="D523" s="39">
        <v>21.9</v>
      </c>
      <c r="E523" s="40">
        <v>23.1</v>
      </c>
      <c r="F523" s="40">
        <v>31</v>
      </c>
      <c r="G523" s="40">
        <v>42.4</v>
      </c>
      <c r="H523" s="40">
        <v>53.5</v>
      </c>
      <c r="I523" s="40">
        <v>63.8</v>
      </c>
      <c r="J523" s="40">
        <v>68.400000000000006</v>
      </c>
      <c r="K523" s="40">
        <v>67.2</v>
      </c>
      <c r="L523" s="40">
        <v>59.8</v>
      </c>
      <c r="M523" s="40">
        <v>48.4</v>
      </c>
      <c r="N523" s="40">
        <v>37.700000000000003</v>
      </c>
      <c r="O523" s="40">
        <v>26.9</v>
      </c>
      <c r="P523">
        <v>9</v>
      </c>
      <c r="S523" s="36" t="str">
        <f>IFERROR(HLOOKUP(SANCO2!$D$8,'phius_monthly climate data'!$V$3:$CI$82,'phius_monthly climate data'!$CJ523,FALSE),"")</f>
        <v/>
      </c>
      <c r="CJ523">
        <v>521</v>
      </c>
    </row>
    <row r="524" spans="1:88" ht="15" thickBot="1" x14ac:dyDescent="0.35">
      <c r="A524" t="s">
        <v>5</v>
      </c>
      <c r="B524" t="s">
        <v>59</v>
      </c>
      <c r="C524" t="s">
        <v>624</v>
      </c>
      <c r="D524" s="39">
        <v>18.600000000000001</v>
      </c>
      <c r="E524" s="40">
        <v>19</v>
      </c>
      <c r="F524" s="40">
        <v>27.7</v>
      </c>
      <c r="G524" s="40">
        <v>40.700000000000003</v>
      </c>
      <c r="H524" s="40">
        <v>52.8</v>
      </c>
      <c r="I524" s="40">
        <v>62.6</v>
      </c>
      <c r="J524" s="40">
        <v>66.3</v>
      </c>
      <c r="K524" s="40">
        <v>65</v>
      </c>
      <c r="L524" s="40">
        <v>57.2</v>
      </c>
      <c r="M524" s="40">
        <v>46.2</v>
      </c>
      <c r="N524" s="40">
        <v>35.700000000000003</v>
      </c>
      <c r="O524" s="40">
        <v>25.3</v>
      </c>
      <c r="P524">
        <v>15</v>
      </c>
      <c r="S524" s="36" t="str">
        <f>IFERROR(HLOOKUP(SANCO2!$D$8,'phius_monthly climate data'!$V$3:$CI$82,'phius_monthly climate data'!$CJ524,FALSE),"")</f>
        <v/>
      </c>
      <c r="CJ524">
        <v>522</v>
      </c>
    </row>
    <row r="525" spans="1:88" ht="15" thickBot="1" x14ac:dyDescent="0.35">
      <c r="A525" t="s">
        <v>5</v>
      </c>
      <c r="B525" t="s">
        <v>59</v>
      </c>
      <c r="C525" t="s">
        <v>625</v>
      </c>
      <c r="D525" s="39">
        <v>23</v>
      </c>
      <c r="E525" s="40">
        <v>24.6</v>
      </c>
      <c r="F525" s="40">
        <v>33.799999999999997</v>
      </c>
      <c r="G525" s="40">
        <v>46</v>
      </c>
      <c r="H525" s="40">
        <v>57.7</v>
      </c>
      <c r="I525" s="40">
        <v>67.900000000000006</v>
      </c>
      <c r="J525" s="40">
        <v>71.099999999999994</v>
      </c>
      <c r="K525" s="40">
        <v>69.099999999999994</v>
      </c>
      <c r="L525" s="40">
        <v>61.6</v>
      </c>
      <c r="M525" s="40">
        <v>50.5</v>
      </c>
      <c r="N525" s="40">
        <v>38.700000000000003</v>
      </c>
      <c r="O525" s="40">
        <v>28.4</v>
      </c>
      <c r="P525">
        <v>5</v>
      </c>
      <c r="S525" s="36" t="str">
        <f>IFERROR(HLOOKUP(SANCO2!$D$8,'phius_monthly climate data'!$V$3:$CI$82,'phius_monthly climate data'!$CJ525,FALSE),"")</f>
        <v/>
      </c>
      <c r="CJ525">
        <v>523</v>
      </c>
    </row>
    <row r="526" spans="1:88" ht="15" thickBot="1" x14ac:dyDescent="0.35">
      <c r="A526" t="s">
        <v>5</v>
      </c>
      <c r="B526" t="s">
        <v>59</v>
      </c>
      <c r="C526" t="s">
        <v>626</v>
      </c>
      <c r="D526" s="39">
        <v>15.7</v>
      </c>
      <c r="E526" s="40">
        <v>17.600000000000001</v>
      </c>
      <c r="F526" s="40">
        <v>26.4</v>
      </c>
      <c r="G526" s="40">
        <v>39.1</v>
      </c>
      <c r="H526" s="40">
        <v>51.3</v>
      </c>
      <c r="I526" s="40">
        <v>60.5</v>
      </c>
      <c r="J526" s="40">
        <v>64.900000000000006</v>
      </c>
      <c r="K526" s="40">
        <v>64.599999999999994</v>
      </c>
      <c r="L526" s="40">
        <v>57.1</v>
      </c>
      <c r="M526" s="40">
        <v>45.6</v>
      </c>
      <c r="N526" s="40">
        <v>34.1</v>
      </c>
      <c r="O526" s="40">
        <v>23</v>
      </c>
      <c r="P526">
        <v>-1</v>
      </c>
      <c r="S526" s="36" t="str">
        <f>IFERROR(HLOOKUP(SANCO2!$D$8,'phius_monthly climate data'!$V$3:$CI$82,'phius_monthly climate data'!$CJ526,FALSE),"")</f>
        <v/>
      </c>
      <c r="CJ526">
        <v>524</v>
      </c>
    </row>
    <row r="527" spans="1:88" ht="15" thickBot="1" x14ac:dyDescent="0.35">
      <c r="A527" t="s">
        <v>5</v>
      </c>
      <c r="B527" t="s">
        <v>59</v>
      </c>
      <c r="C527" t="s">
        <v>627</v>
      </c>
      <c r="D527" s="39">
        <v>24.7</v>
      </c>
      <c r="E527" s="40">
        <v>25.6</v>
      </c>
      <c r="F527" s="40">
        <v>34.299999999999997</v>
      </c>
      <c r="G527" s="40">
        <v>45.5</v>
      </c>
      <c r="H527" s="40">
        <v>56.4</v>
      </c>
      <c r="I527" s="40">
        <v>65.599999999999994</v>
      </c>
      <c r="J527" s="40">
        <v>69.599999999999994</v>
      </c>
      <c r="K527" s="40">
        <v>67.8</v>
      </c>
      <c r="L527" s="40">
        <v>61</v>
      </c>
      <c r="M527" s="40">
        <v>50.4</v>
      </c>
      <c r="N527" s="40">
        <v>39.700000000000003</v>
      </c>
      <c r="O527" s="40">
        <v>29.6</v>
      </c>
      <c r="P527">
        <v>10</v>
      </c>
      <c r="S527" s="36" t="str">
        <f>IFERROR(HLOOKUP(SANCO2!$D$8,'phius_monthly climate data'!$V$3:$CI$82,'phius_monthly climate data'!$CJ527,FALSE),"")</f>
        <v/>
      </c>
      <c r="CJ527">
        <v>525</v>
      </c>
    </row>
    <row r="528" spans="1:88" ht="15" thickBot="1" x14ac:dyDescent="0.35">
      <c r="A528" t="s">
        <v>5</v>
      </c>
      <c r="B528" t="s">
        <v>59</v>
      </c>
      <c r="C528" t="s">
        <v>628</v>
      </c>
      <c r="D528" s="39">
        <v>23</v>
      </c>
      <c r="E528" s="40">
        <v>23.6</v>
      </c>
      <c r="F528" s="40">
        <v>32</v>
      </c>
      <c r="G528" s="40">
        <v>43.5</v>
      </c>
      <c r="H528" s="40">
        <v>54.7</v>
      </c>
      <c r="I528" s="40">
        <v>65.3</v>
      </c>
      <c r="J528" s="40">
        <v>69.5</v>
      </c>
      <c r="K528" s="40">
        <v>68.400000000000006</v>
      </c>
      <c r="L528" s="40">
        <v>60.7</v>
      </c>
      <c r="M528" s="40">
        <v>49.4</v>
      </c>
      <c r="N528" s="40">
        <v>38.200000000000003</v>
      </c>
      <c r="O528" s="40">
        <v>28.4</v>
      </c>
      <c r="P528">
        <v>6</v>
      </c>
      <c r="S528" s="36" t="str">
        <f>IFERROR(HLOOKUP(SANCO2!$D$8,'phius_monthly climate data'!$V$3:$CI$82,'phius_monthly climate data'!$CJ528,FALSE),"")</f>
        <v/>
      </c>
      <c r="CJ528">
        <v>526</v>
      </c>
    </row>
    <row r="529" spans="1:88" ht="15" thickBot="1" x14ac:dyDescent="0.35">
      <c r="A529" t="s">
        <v>5</v>
      </c>
      <c r="B529" t="s">
        <v>60</v>
      </c>
      <c r="C529" t="s">
        <v>629</v>
      </c>
      <c r="D529" s="39">
        <v>10</v>
      </c>
      <c r="E529" s="40">
        <v>14.8</v>
      </c>
      <c r="F529" s="40">
        <v>27.1</v>
      </c>
      <c r="G529" s="40">
        <v>40.9</v>
      </c>
      <c r="H529" s="40">
        <v>52.9</v>
      </c>
      <c r="I529" s="40">
        <v>62.3</v>
      </c>
      <c r="J529" s="40">
        <v>67</v>
      </c>
      <c r="K529" s="40">
        <v>64.5</v>
      </c>
      <c r="L529" s="40">
        <v>56.3</v>
      </c>
      <c r="M529" s="40">
        <v>44.4</v>
      </c>
      <c r="N529" s="40">
        <v>29.7</v>
      </c>
      <c r="O529" s="40">
        <v>16.5</v>
      </c>
      <c r="P529">
        <v>-23</v>
      </c>
      <c r="S529" s="36" t="str">
        <f>IFERROR(HLOOKUP(SANCO2!$D$8,'phius_monthly climate data'!$V$3:$CI$82,'phius_monthly climate data'!$CJ529,FALSE),"")</f>
        <v/>
      </c>
      <c r="CJ529">
        <v>527</v>
      </c>
    </row>
    <row r="530" spans="1:88" ht="15" thickBot="1" x14ac:dyDescent="0.35">
      <c r="A530" t="s">
        <v>5</v>
      </c>
      <c r="B530" t="s">
        <v>60</v>
      </c>
      <c r="C530" t="s">
        <v>630</v>
      </c>
      <c r="D530" s="39">
        <v>15.5</v>
      </c>
      <c r="E530" s="40">
        <v>19.899999999999999</v>
      </c>
      <c r="F530" s="40">
        <v>32.200000000000003</v>
      </c>
      <c r="G530" s="40">
        <v>46.3</v>
      </c>
      <c r="H530" s="40">
        <v>57.9</v>
      </c>
      <c r="I530" s="40">
        <v>68.099999999999994</v>
      </c>
      <c r="J530" s="40">
        <v>72.099999999999994</v>
      </c>
      <c r="K530" s="40">
        <v>69.400000000000006</v>
      </c>
      <c r="L530" s="40">
        <v>61.7</v>
      </c>
      <c r="M530" s="40">
        <v>49.3</v>
      </c>
      <c r="N530" s="40">
        <v>34.5</v>
      </c>
      <c r="O530" s="40">
        <v>21.2</v>
      </c>
      <c r="P530">
        <v>2</v>
      </c>
      <c r="S530" s="36" t="str">
        <f>IFERROR(HLOOKUP(SANCO2!$D$8,'phius_monthly climate data'!$V$3:$CI$82,'phius_monthly climate data'!$CJ530,FALSE),"")</f>
        <v/>
      </c>
      <c r="CJ530">
        <v>528</v>
      </c>
    </row>
    <row r="531" spans="1:88" ht="15" thickBot="1" x14ac:dyDescent="0.35">
      <c r="A531" t="s">
        <v>5</v>
      </c>
      <c r="B531" t="s">
        <v>60</v>
      </c>
      <c r="C531" t="s">
        <v>631</v>
      </c>
      <c r="D531" s="39">
        <v>10.9</v>
      </c>
      <c r="E531" s="40">
        <v>15.4</v>
      </c>
      <c r="F531" s="40">
        <v>27.5</v>
      </c>
      <c r="G531" s="40">
        <v>42.9</v>
      </c>
      <c r="H531" s="40">
        <v>55.9</v>
      </c>
      <c r="I531" s="40">
        <v>65.5</v>
      </c>
      <c r="J531" s="40">
        <v>70.400000000000006</v>
      </c>
      <c r="K531" s="40">
        <v>68.5</v>
      </c>
      <c r="L531" s="40">
        <v>59.7</v>
      </c>
      <c r="M531" s="40">
        <v>46</v>
      </c>
      <c r="N531" s="40">
        <v>30.1</v>
      </c>
      <c r="O531" s="40">
        <v>16.5</v>
      </c>
      <c r="P531">
        <v>-25</v>
      </c>
      <c r="S531" s="36" t="str">
        <f>IFERROR(HLOOKUP(SANCO2!$D$8,'phius_monthly climate data'!$V$3:$CI$82,'phius_monthly climate data'!$CJ531,FALSE),"")</f>
        <v/>
      </c>
      <c r="CJ531">
        <v>529</v>
      </c>
    </row>
    <row r="532" spans="1:88" ht="15" thickBot="1" x14ac:dyDescent="0.35">
      <c r="A532" t="s">
        <v>5</v>
      </c>
      <c r="B532" t="s">
        <v>60</v>
      </c>
      <c r="C532" t="s">
        <v>632</v>
      </c>
      <c r="D532" s="39">
        <v>15.3</v>
      </c>
      <c r="E532" s="40">
        <v>19.5</v>
      </c>
      <c r="F532" s="40">
        <v>31.9</v>
      </c>
      <c r="G532" s="40">
        <v>46</v>
      </c>
      <c r="H532" s="40">
        <v>57.8</v>
      </c>
      <c r="I532" s="40">
        <v>67.8</v>
      </c>
      <c r="J532" s="40">
        <v>71.900000000000006</v>
      </c>
      <c r="K532" s="40">
        <v>69.2</v>
      </c>
      <c r="L532" s="40">
        <v>60.8</v>
      </c>
      <c r="M532" s="40">
        <v>48.9</v>
      </c>
      <c r="N532" s="40">
        <v>34.5</v>
      </c>
      <c r="O532" s="40">
        <v>21.3</v>
      </c>
      <c r="P532">
        <v>1</v>
      </c>
      <c r="S532" s="36" t="str">
        <f>IFERROR(HLOOKUP(SANCO2!$D$8,'phius_monthly climate data'!$V$3:$CI$82,'phius_monthly climate data'!$CJ532,FALSE),"")</f>
        <v/>
      </c>
      <c r="CJ532">
        <v>530</v>
      </c>
    </row>
    <row r="533" spans="1:88" ht="15" thickBot="1" x14ac:dyDescent="0.35">
      <c r="A533" t="s">
        <v>5</v>
      </c>
      <c r="B533" t="s">
        <v>60</v>
      </c>
      <c r="C533" t="s">
        <v>633</v>
      </c>
      <c r="D533" s="39">
        <v>5.6</v>
      </c>
      <c r="E533" s="40">
        <v>11.3</v>
      </c>
      <c r="F533" s="40">
        <v>23.3</v>
      </c>
      <c r="G533" s="40">
        <v>39.6</v>
      </c>
      <c r="H533" s="40">
        <v>51.8</v>
      </c>
      <c r="I533" s="40">
        <v>62.1</v>
      </c>
      <c r="J533" s="40">
        <v>67.2</v>
      </c>
      <c r="K533" s="40">
        <v>65</v>
      </c>
      <c r="L533" s="40">
        <v>56.1</v>
      </c>
      <c r="M533" s="40">
        <v>42.9</v>
      </c>
      <c r="N533" s="40">
        <v>26.8</v>
      </c>
      <c r="O533" s="40">
        <v>11.5</v>
      </c>
      <c r="P533">
        <v>-1</v>
      </c>
      <c r="S533" s="36" t="str">
        <f>IFERROR(HLOOKUP(SANCO2!$D$8,'phius_monthly climate data'!$V$3:$CI$82,'phius_monthly climate data'!$CJ533,FALSE),"")</f>
        <v/>
      </c>
      <c r="CJ533">
        <v>531</v>
      </c>
    </row>
    <row r="534" spans="1:88" ht="15" thickBot="1" x14ac:dyDescent="0.35">
      <c r="A534" t="s">
        <v>5</v>
      </c>
      <c r="B534" t="s">
        <v>60</v>
      </c>
      <c r="C534" t="s">
        <v>634</v>
      </c>
      <c r="D534" s="39">
        <v>7.9</v>
      </c>
      <c r="E534" s="40">
        <v>12.5</v>
      </c>
      <c r="F534" s="40">
        <v>25.3</v>
      </c>
      <c r="G534" s="40">
        <v>39.799999999999997</v>
      </c>
      <c r="H534" s="40">
        <v>52.4</v>
      </c>
      <c r="I534" s="40">
        <v>62.7</v>
      </c>
      <c r="J534" s="40">
        <v>67.099999999999994</v>
      </c>
      <c r="K534" s="40">
        <v>65.5</v>
      </c>
      <c r="L534" s="40">
        <v>56.3</v>
      </c>
      <c r="M534" s="40">
        <v>43.4</v>
      </c>
      <c r="N534" s="40">
        <v>27.6</v>
      </c>
      <c r="O534" s="40">
        <v>13.8</v>
      </c>
      <c r="P534">
        <v>-9</v>
      </c>
      <c r="S534" s="36" t="str">
        <f>IFERROR(HLOOKUP(SANCO2!$D$8,'phius_monthly climate data'!$V$3:$CI$82,'phius_monthly climate data'!$CJ534,FALSE),"")</f>
        <v/>
      </c>
      <c r="CJ534">
        <v>532</v>
      </c>
    </row>
    <row r="535" spans="1:88" ht="15" thickBot="1" x14ac:dyDescent="0.35">
      <c r="A535" t="s">
        <v>5</v>
      </c>
      <c r="B535" t="s">
        <v>60</v>
      </c>
      <c r="C535" t="s">
        <v>635</v>
      </c>
      <c r="D535" s="39">
        <v>12.2</v>
      </c>
      <c r="E535" s="40">
        <v>16.2</v>
      </c>
      <c r="F535" s="40">
        <v>29.1</v>
      </c>
      <c r="G535" s="40">
        <v>44.6</v>
      </c>
      <c r="H535" s="40">
        <v>56.9</v>
      </c>
      <c r="I535" s="40">
        <v>66.900000000000006</v>
      </c>
      <c r="J535" s="40">
        <v>71.400000000000006</v>
      </c>
      <c r="K535" s="40">
        <v>68.400000000000006</v>
      </c>
      <c r="L535" s="40">
        <v>60.6</v>
      </c>
      <c r="M535" s="40">
        <v>47.2</v>
      </c>
      <c r="N535" s="40">
        <v>31.8</v>
      </c>
      <c r="O535" s="40">
        <v>17.8</v>
      </c>
      <c r="P535">
        <v>-4</v>
      </c>
      <c r="S535" s="36" t="str">
        <f>IFERROR(HLOOKUP(SANCO2!$D$8,'phius_monthly climate data'!$V$3:$CI$82,'phius_monthly climate data'!$CJ535,FALSE),"")</f>
        <v/>
      </c>
      <c r="CJ535">
        <v>533</v>
      </c>
    </row>
    <row r="536" spans="1:88" ht="15" thickBot="1" x14ac:dyDescent="0.35">
      <c r="A536" t="s">
        <v>5</v>
      </c>
      <c r="B536" t="s">
        <v>60</v>
      </c>
      <c r="C536" t="s">
        <v>636</v>
      </c>
      <c r="D536" s="39">
        <v>11</v>
      </c>
      <c r="E536" s="40">
        <v>16.399999999999999</v>
      </c>
      <c r="F536" s="40">
        <v>28.2</v>
      </c>
      <c r="G536" s="40">
        <v>43.2</v>
      </c>
      <c r="H536" s="40">
        <v>55</v>
      </c>
      <c r="I536" s="40">
        <v>64.7</v>
      </c>
      <c r="J536" s="40">
        <v>70</v>
      </c>
      <c r="K536" s="40">
        <v>67.400000000000006</v>
      </c>
      <c r="L536" s="40">
        <v>59</v>
      </c>
      <c r="M536" s="40">
        <v>46</v>
      </c>
      <c r="N536" s="40">
        <v>30.8</v>
      </c>
      <c r="O536" s="40">
        <v>16.5</v>
      </c>
      <c r="P536">
        <v>-25</v>
      </c>
      <c r="S536" s="36" t="str">
        <f>IFERROR(HLOOKUP(SANCO2!$D$8,'phius_monthly climate data'!$V$3:$CI$82,'phius_monthly climate data'!$CJ536,FALSE),"")</f>
        <v/>
      </c>
      <c r="CJ536">
        <v>534</v>
      </c>
    </row>
    <row r="537" spans="1:88" ht="15" thickBot="1" x14ac:dyDescent="0.35">
      <c r="A537" t="s">
        <v>5</v>
      </c>
      <c r="B537" t="s">
        <v>60</v>
      </c>
      <c r="C537" t="s">
        <v>637</v>
      </c>
      <c r="D537" s="39">
        <v>12.5</v>
      </c>
      <c r="E537" s="40">
        <v>17.3</v>
      </c>
      <c r="F537" s="40">
        <v>29.6</v>
      </c>
      <c r="G537" s="40">
        <v>44.1</v>
      </c>
      <c r="H537" s="40">
        <v>56.3</v>
      </c>
      <c r="I537" s="40">
        <v>66</v>
      </c>
      <c r="J537" s="40">
        <v>71.3</v>
      </c>
      <c r="K537" s="40">
        <v>68.3</v>
      </c>
      <c r="L537" s="40">
        <v>59.8</v>
      </c>
      <c r="M537" s="40">
        <v>47</v>
      </c>
      <c r="N537" s="40">
        <v>32.200000000000003</v>
      </c>
      <c r="O537" s="40">
        <v>18.3</v>
      </c>
      <c r="P537">
        <v>-10</v>
      </c>
      <c r="S537" s="36" t="str">
        <f>IFERROR(HLOOKUP(SANCO2!$D$8,'phius_monthly climate data'!$V$3:$CI$82,'phius_monthly climate data'!$CJ537,FALSE),"")</f>
        <v/>
      </c>
      <c r="CJ537">
        <v>535</v>
      </c>
    </row>
    <row r="538" spans="1:88" ht="15" thickBot="1" x14ac:dyDescent="0.35">
      <c r="A538" t="s">
        <v>5</v>
      </c>
      <c r="B538" t="s">
        <v>60</v>
      </c>
      <c r="C538" t="s">
        <v>638</v>
      </c>
      <c r="D538" s="39">
        <v>10.6</v>
      </c>
      <c r="E538" s="40">
        <v>15.1</v>
      </c>
      <c r="F538" s="40">
        <v>26.4</v>
      </c>
      <c r="G538" s="40">
        <v>39.1</v>
      </c>
      <c r="H538" s="40">
        <v>50.3</v>
      </c>
      <c r="I538" s="40">
        <v>59.6</v>
      </c>
      <c r="J538" s="40">
        <v>66</v>
      </c>
      <c r="K538" s="40">
        <v>64.3</v>
      </c>
      <c r="L538" s="40">
        <v>55.8</v>
      </c>
      <c r="M538" s="40">
        <v>43.8</v>
      </c>
      <c r="N538" s="40">
        <v>29.4</v>
      </c>
      <c r="O538" s="40">
        <v>16.2</v>
      </c>
      <c r="P538">
        <v>-8</v>
      </c>
      <c r="S538" s="36" t="str">
        <f>IFERROR(HLOOKUP(SANCO2!$D$8,'phius_monthly climate data'!$V$3:$CI$82,'phius_monthly climate data'!$CJ538,FALSE),"")</f>
        <v/>
      </c>
      <c r="CJ538">
        <v>536</v>
      </c>
    </row>
    <row r="539" spans="1:88" ht="15" thickBot="1" x14ac:dyDescent="0.35">
      <c r="A539" t="s">
        <v>5</v>
      </c>
      <c r="B539" t="s">
        <v>60</v>
      </c>
      <c r="C539" t="s">
        <v>639</v>
      </c>
      <c r="D539" s="39">
        <v>6.7</v>
      </c>
      <c r="E539" s="40">
        <v>10.8</v>
      </c>
      <c r="F539" s="40">
        <v>23.7</v>
      </c>
      <c r="G539" s="40">
        <v>38</v>
      </c>
      <c r="H539" s="40">
        <v>50.8</v>
      </c>
      <c r="I539" s="40">
        <v>61.2</v>
      </c>
      <c r="J539" s="40">
        <v>65.3</v>
      </c>
      <c r="K539" s="40">
        <v>63.5</v>
      </c>
      <c r="L539" s="40">
        <v>55.1</v>
      </c>
      <c r="M539" s="40">
        <v>42.3</v>
      </c>
      <c r="N539" s="40">
        <v>27.5</v>
      </c>
      <c r="O539" s="40">
        <v>12.8</v>
      </c>
      <c r="P539">
        <v>-14</v>
      </c>
      <c r="S539" s="36" t="str">
        <f>IFERROR(HLOOKUP(SANCO2!$D$8,'phius_monthly climate data'!$V$3:$CI$82,'phius_monthly climate data'!$CJ539,FALSE),"")</f>
        <v/>
      </c>
      <c r="CJ539">
        <v>537</v>
      </c>
    </row>
    <row r="540" spans="1:88" ht="15" thickBot="1" x14ac:dyDescent="0.35">
      <c r="A540" t="s">
        <v>5</v>
      </c>
      <c r="B540" t="s">
        <v>60</v>
      </c>
      <c r="C540" t="s">
        <v>640</v>
      </c>
      <c r="D540" s="39">
        <v>5.4</v>
      </c>
      <c r="E540" s="40">
        <v>10.1</v>
      </c>
      <c r="F540" s="40">
        <v>23.9</v>
      </c>
      <c r="G540" s="40">
        <v>41.4</v>
      </c>
      <c r="H540" s="40">
        <v>53.8</v>
      </c>
      <c r="I540" s="40">
        <v>64.2</v>
      </c>
      <c r="J540" s="40">
        <v>68.400000000000006</v>
      </c>
      <c r="K540" s="40">
        <v>66.599999999999994</v>
      </c>
      <c r="L540" s="40">
        <v>57.6</v>
      </c>
      <c r="M540" s="40">
        <v>43.9</v>
      </c>
      <c r="N540" s="40">
        <v>27.2</v>
      </c>
      <c r="O540" s="40">
        <v>12.6</v>
      </c>
      <c r="P540">
        <v>-4</v>
      </c>
      <c r="S540" s="36" t="str">
        <f>IFERROR(HLOOKUP(SANCO2!$D$8,'phius_monthly climate data'!$V$3:$CI$82,'phius_monthly climate data'!$CJ540,FALSE),"")</f>
        <v/>
      </c>
      <c r="CJ540">
        <v>538</v>
      </c>
    </row>
    <row r="541" spans="1:88" ht="15" thickBot="1" x14ac:dyDescent="0.35">
      <c r="A541" t="s">
        <v>5</v>
      </c>
      <c r="B541" t="s">
        <v>60</v>
      </c>
      <c r="C541" t="s">
        <v>641</v>
      </c>
      <c r="D541" s="39">
        <v>9.1</v>
      </c>
      <c r="E541" s="40">
        <v>13.8</v>
      </c>
      <c r="F541" s="40">
        <v>26.4</v>
      </c>
      <c r="G541" s="40">
        <v>42.1</v>
      </c>
      <c r="H541" s="40">
        <v>54.8</v>
      </c>
      <c r="I541" s="40">
        <v>64.8</v>
      </c>
      <c r="J541" s="40">
        <v>69.599999999999994</v>
      </c>
      <c r="K541" s="40">
        <v>67.900000000000006</v>
      </c>
      <c r="L541" s="40">
        <v>59.1</v>
      </c>
      <c r="M541" s="40">
        <v>45.5</v>
      </c>
      <c r="N541" s="40">
        <v>29.8</v>
      </c>
      <c r="O541" s="40">
        <v>15.9</v>
      </c>
      <c r="P541">
        <v>-2</v>
      </c>
      <c r="S541" s="36" t="str">
        <f>IFERROR(HLOOKUP(SANCO2!$D$8,'phius_monthly climate data'!$V$3:$CI$82,'phius_monthly climate data'!$CJ541,FALSE),"")</f>
        <v/>
      </c>
      <c r="CJ541">
        <v>539</v>
      </c>
    </row>
    <row r="542" spans="1:88" ht="15" thickBot="1" x14ac:dyDescent="0.35">
      <c r="A542" t="s">
        <v>5</v>
      </c>
      <c r="B542" t="s">
        <v>60</v>
      </c>
      <c r="C542" t="s">
        <v>642</v>
      </c>
      <c r="D542" s="39">
        <v>10.9</v>
      </c>
      <c r="E542" s="40">
        <v>15.6</v>
      </c>
      <c r="F542" s="40">
        <v>26.4</v>
      </c>
      <c r="G542" s="40">
        <v>39.200000000000003</v>
      </c>
      <c r="H542" s="40">
        <v>51.2</v>
      </c>
      <c r="I542" s="40">
        <v>60.5</v>
      </c>
      <c r="J542" s="40">
        <v>65.900000000000006</v>
      </c>
      <c r="K542" s="40">
        <v>64.900000000000006</v>
      </c>
      <c r="L542" s="40">
        <v>56.3</v>
      </c>
      <c r="M542" s="40">
        <v>43.7</v>
      </c>
      <c r="N542" s="40">
        <v>29.4</v>
      </c>
      <c r="O542" s="40">
        <v>16.3</v>
      </c>
      <c r="P542">
        <v>-5</v>
      </c>
      <c r="S542" s="36" t="str">
        <f>IFERROR(HLOOKUP(SANCO2!$D$8,'phius_monthly climate data'!$V$3:$CI$82,'phius_monthly climate data'!$CJ542,FALSE),"")</f>
        <v/>
      </c>
      <c r="CJ542">
        <v>540</v>
      </c>
    </row>
    <row r="543" spans="1:88" ht="15" thickBot="1" x14ac:dyDescent="0.35">
      <c r="A543" t="s">
        <v>5</v>
      </c>
      <c r="B543" t="s">
        <v>60</v>
      </c>
      <c r="C543" t="s">
        <v>643</v>
      </c>
      <c r="D543" s="39">
        <v>6.4</v>
      </c>
      <c r="E543" s="40">
        <v>11.3</v>
      </c>
      <c r="F543" s="40">
        <v>23.8</v>
      </c>
      <c r="G543" s="40">
        <v>37.700000000000003</v>
      </c>
      <c r="H543" s="40">
        <v>50.4</v>
      </c>
      <c r="I543" s="40">
        <v>60.5</v>
      </c>
      <c r="J543" s="40">
        <v>64.7</v>
      </c>
      <c r="K543" s="40">
        <v>63</v>
      </c>
      <c r="L543" s="40">
        <v>54.7</v>
      </c>
      <c r="M543" s="40">
        <v>42.2</v>
      </c>
      <c r="N543" s="40">
        <v>27.5</v>
      </c>
      <c r="O543" s="40">
        <v>13.2</v>
      </c>
      <c r="P543">
        <v>-18</v>
      </c>
      <c r="S543" s="36" t="str">
        <f>IFERROR(HLOOKUP(SANCO2!$D$8,'phius_monthly climate data'!$V$3:$CI$82,'phius_monthly climate data'!$CJ543,FALSE),"")</f>
        <v/>
      </c>
      <c r="CJ543">
        <v>541</v>
      </c>
    </row>
    <row r="544" spans="1:88" ht="15" thickBot="1" x14ac:dyDescent="0.35">
      <c r="A544" t="s">
        <v>5</v>
      </c>
      <c r="B544" t="s">
        <v>60</v>
      </c>
      <c r="C544" t="s">
        <v>644</v>
      </c>
      <c r="D544" s="39">
        <v>8.6999999999999993</v>
      </c>
      <c r="E544" s="40">
        <v>13.5</v>
      </c>
      <c r="F544" s="40">
        <v>25.7</v>
      </c>
      <c r="G544" s="40">
        <v>39.4</v>
      </c>
      <c r="H544" s="40">
        <v>51.4</v>
      </c>
      <c r="I544" s="40">
        <v>61</v>
      </c>
      <c r="J544" s="40">
        <v>65.900000000000006</v>
      </c>
      <c r="K544" s="40">
        <v>63.7</v>
      </c>
      <c r="L544" s="40">
        <v>55.1</v>
      </c>
      <c r="M544" s="40">
        <v>43</v>
      </c>
      <c r="N544" s="40">
        <v>28.2</v>
      </c>
      <c r="O544" s="40">
        <v>14.8</v>
      </c>
      <c r="P544">
        <v>-8</v>
      </c>
      <c r="S544" s="36" t="str">
        <f>IFERROR(HLOOKUP(SANCO2!$D$8,'phius_monthly climate data'!$V$3:$CI$82,'phius_monthly climate data'!$CJ544,FALSE),"")</f>
        <v/>
      </c>
      <c r="CJ544">
        <v>542</v>
      </c>
    </row>
    <row r="545" spans="1:88" ht="15" thickBot="1" x14ac:dyDescent="0.35">
      <c r="A545" t="s">
        <v>5</v>
      </c>
      <c r="B545" t="s">
        <v>60</v>
      </c>
      <c r="C545" t="s">
        <v>645</v>
      </c>
      <c r="D545" s="39">
        <v>15.5</v>
      </c>
      <c r="E545" s="40">
        <v>20.100000000000001</v>
      </c>
      <c r="F545" s="40">
        <v>32.1</v>
      </c>
      <c r="G545" s="40">
        <v>46.3</v>
      </c>
      <c r="H545" s="40">
        <v>58.6</v>
      </c>
      <c r="I545" s="40">
        <v>68.5</v>
      </c>
      <c r="J545" s="40">
        <v>71.599999999999994</v>
      </c>
      <c r="K545" s="40">
        <v>69.2</v>
      </c>
      <c r="L545" s="40">
        <v>61.7</v>
      </c>
      <c r="M545" s="40">
        <v>49</v>
      </c>
      <c r="N545" s="40">
        <v>34.200000000000003</v>
      </c>
      <c r="O545" s="40">
        <v>20.9</v>
      </c>
      <c r="P545">
        <v>4</v>
      </c>
      <c r="S545" s="36" t="str">
        <f>IFERROR(HLOOKUP(SANCO2!$D$8,'phius_monthly climate data'!$V$3:$CI$82,'phius_monthly climate data'!$CJ545,FALSE),"")</f>
        <v/>
      </c>
      <c r="CJ545">
        <v>543</v>
      </c>
    </row>
    <row r="546" spans="1:88" ht="15" thickBot="1" x14ac:dyDescent="0.35">
      <c r="A546" t="s">
        <v>5</v>
      </c>
      <c r="B546" t="s">
        <v>60</v>
      </c>
      <c r="C546" t="s">
        <v>646</v>
      </c>
      <c r="D546" s="39">
        <v>14.6</v>
      </c>
      <c r="E546" s="40">
        <v>19.2</v>
      </c>
      <c r="F546" s="40">
        <v>31.8</v>
      </c>
      <c r="G546" s="40">
        <v>46.3</v>
      </c>
      <c r="H546" s="40">
        <v>58.1</v>
      </c>
      <c r="I546" s="40">
        <v>68</v>
      </c>
      <c r="J546" s="40">
        <v>71.8</v>
      </c>
      <c r="K546" s="40">
        <v>69.2</v>
      </c>
      <c r="L546" s="40">
        <v>61.3</v>
      </c>
      <c r="M546" s="40">
        <v>48.3</v>
      </c>
      <c r="N546" s="40">
        <v>33.799999999999997</v>
      </c>
      <c r="O546" s="40">
        <v>20.5</v>
      </c>
      <c r="P546">
        <v>-8</v>
      </c>
      <c r="S546" s="36" t="str">
        <f>IFERROR(HLOOKUP(SANCO2!$D$8,'phius_monthly climate data'!$V$3:$CI$82,'phius_monthly climate data'!$CJ546,FALSE),"")</f>
        <v/>
      </c>
      <c r="CJ546">
        <v>544</v>
      </c>
    </row>
    <row r="547" spans="1:88" ht="15" thickBot="1" x14ac:dyDescent="0.35">
      <c r="A547" t="s">
        <v>5</v>
      </c>
      <c r="B547" t="s">
        <v>60</v>
      </c>
      <c r="C547" t="s">
        <v>647</v>
      </c>
      <c r="D547" s="39">
        <v>16.100000000000001</v>
      </c>
      <c r="E547" s="40">
        <v>19.899999999999999</v>
      </c>
      <c r="F547" s="40">
        <v>32.5</v>
      </c>
      <c r="G547" s="40">
        <v>47.9</v>
      </c>
      <c r="H547" s="40">
        <v>59.5</v>
      </c>
      <c r="I547" s="40">
        <v>68.599999999999994</v>
      </c>
      <c r="J547" s="40">
        <v>74.5</v>
      </c>
      <c r="K547" s="40">
        <v>71.599999999999994</v>
      </c>
      <c r="L547" s="40">
        <v>63.6</v>
      </c>
      <c r="M547" s="40">
        <v>49.8</v>
      </c>
      <c r="N547" s="40">
        <v>35.9</v>
      </c>
      <c r="O547" s="40">
        <v>21.2</v>
      </c>
      <c r="P547">
        <v>3</v>
      </c>
      <c r="S547" s="36" t="str">
        <f>IFERROR(HLOOKUP(SANCO2!$D$8,'phius_monthly climate data'!$V$3:$CI$82,'phius_monthly climate data'!$CJ547,FALSE),"")</f>
        <v/>
      </c>
      <c r="CJ547">
        <v>545</v>
      </c>
    </row>
    <row r="548" spans="1:88" ht="15" thickBot="1" x14ac:dyDescent="0.35">
      <c r="A548" t="s">
        <v>5</v>
      </c>
      <c r="B548" t="s">
        <v>60</v>
      </c>
      <c r="C548" t="s">
        <v>648</v>
      </c>
      <c r="D548" s="39">
        <v>6.8</v>
      </c>
      <c r="E548" s="40">
        <v>11.1</v>
      </c>
      <c r="F548" s="40">
        <v>24.7</v>
      </c>
      <c r="G548" s="40">
        <v>41.1</v>
      </c>
      <c r="H548" s="40">
        <v>53.7</v>
      </c>
      <c r="I548" s="40">
        <v>63.5</v>
      </c>
      <c r="J548" s="40">
        <v>67.599999999999994</v>
      </c>
      <c r="K548" s="40">
        <v>66.099999999999994</v>
      </c>
      <c r="L548" s="40">
        <v>57.6</v>
      </c>
      <c r="M548" s="40">
        <v>44</v>
      </c>
      <c r="N548" s="40">
        <v>27.2</v>
      </c>
      <c r="O548" s="40">
        <v>12.9</v>
      </c>
      <c r="P548">
        <v>-16</v>
      </c>
      <c r="S548" s="36" t="str">
        <f>IFERROR(HLOOKUP(SANCO2!$D$8,'phius_monthly climate data'!$V$3:$CI$82,'phius_monthly climate data'!$CJ548,FALSE),"")</f>
        <v/>
      </c>
      <c r="CJ548">
        <v>546</v>
      </c>
    </row>
    <row r="549" spans="1:88" ht="15" thickBot="1" x14ac:dyDescent="0.35">
      <c r="A549" t="s">
        <v>5</v>
      </c>
      <c r="B549" t="s">
        <v>60</v>
      </c>
      <c r="C549" t="s">
        <v>649</v>
      </c>
      <c r="D549" s="39">
        <v>11.7</v>
      </c>
      <c r="E549" s="40">
        <v>16.100000000000001</v>
      </c>
      <c r="F549" s="40">
        <v>28</v>
      </c>
      <c r="G549" s="40">
        <v>44.3</v>
      </c>
      <c r="H549" s="40">
        <v>56.4</v>
      </c>
      <c r="I549" s="40">
        <v>66.400000000000006</v>
      </c>
      <c r="J549" s="40">
        <v>71.8</v>
      </c>
      <c r="K549" s="40">
        <v>69.3</v>
      </c>
      <c r="L549" s="40">
        <v>60.8</v>
      </c>
      <c r="M549" s="40">
        <v>47</v>
      </c>
      <c r="N549" s="40">
        <v>31.4</v>
      </c>
      <c r="O549" s="40">
        <v>17.2</v>
      </c>
      <c r="P549">
        <v>-11</v>
      </c>
      <c r="S549" s="36" t="str">
        <f>IFERROR(HLOOKUP(SANCO2!$D$8,'phius_monthly climate data'!$V$3:$CI$82,'phius_monthly climate data'!$CJ549,FALSE),"")</f>
        <v/>
      </c>
      <c r="CJ549">
        <v>547</v>
      </c>
    </row>
    <row r="550" spans="1:88" ht="15" thickBot="1" x14ac:dyDescent="0.35">
      <c r="A550" t="s">
        <v>5</v>
      </c>
      <c r="B550" t="s">
        <v>60</v>
      </c>
      <c r="C550" t="s">
        <v>650</v>
      </c>
      <c r="D550" s="39">
        <v>9.4</v>
      </c>
      <c r="E550" s="40">
        <v>14.1</v>
      </c>
      <c r="F550" s="40">
        <v>26.5</v>
      </c>
      <c r="G550" s="40">
        <v>40</v>
      </c>
      <c r="H550" s="40">
        <v>52</v>
      </c>
      <c r="I550" s="40">
        <v>61.9</v>
      </c>
      <c r="J550" s="40">
        <v>66.400000000000006</v>
      </c>
      <c r="K550" s="40">
        <v>64.5</v>
      </c>
      <c r="L550" s="40">
        <v>56.1</v>
      </c>
      <c r="M550" s="40">
        <v>43.8</v>
      </c>
      <c r="N550" s="40">
        <v>28.3</v>
      </c>
      <c r="O550" s="40">
        <v>15.1</v>
      </c>
      <c r="P550">
        <v>-9</v>
      </c>
      <c r="S550" s="36" t="str">
        <f>IFERROR(HLOOKUP(SANCO2!$D$8,'phius_monthly climate data'!$V$3:$CI$82,'phius_monthly climate data'!$CJ550,FALSE),"")</f>
        <v/>
      </c>
      <c r="CJ550">
        <v>548</v>
      </c>
    </row>
    <row r="551" spans="1:88" ht="15" thickBot="1" x14ac:dyDescent="0.35">
      <c r="A551" t="s">
        <v>5</v>
      </c>
      <c r="B551" t="s">
        <v>60</v>
      </c>
      <c r="C551" t="s">
        <v>651</v>
      </c>
      <c r="D551" s="39">
        <v>5.0999999999999996</v>
      </c>
      <c r="E551" s="40">
        <v>8.8000000000000007</v>
      </c>
      <c r="F551" s="40">
        <v>22.7</v>
      </c>
      <c r="G551" s="40">
        <v>41.4</v>
      </c>
      <c r="H551" s="40">
        <v>53.3</v>
      </c>
      <c r="I551" s="40">
        <v>63.6</v>
      </c>
      <c r="J551" s="40">
        <v>67.7</v>
      </c>
      <c r="K551" s="40">
        <v>66.400000000000006</v>
      </c>
      <c r="L551" s="40">
        <v>57.2</v>
      </c>
      <c r="M551" s="40">
        <v>43.3</v>
      </c>
      <c r="N551" s="40">
        <v>26.8</v>
      </c>
      <c r="O551" s="40">
        <v>12.2</v>
      </c>
      <c r="P551">
        <v>-10</v>
      </c>
      <c r="S551" s="36" t="str">
        <f>IFERROR(HLOOKUP(SANCO2!$D$8,'phius_monthly climate data'!$V$3:$CI$82,'phius_monthly climate data'!$CJ551,FALSE),"")</f>
        <v/>
      </c>
      <c r="CJ551">
        <v>549</v>
      </c>
    </row>
    <row r="552" spans="1:88" ht="15" thickBot="1" x14ac:dyDescent="0.35">
      <c r="A552" t="s">
        <v>5</v>
      </c>
      <c r="B552" t="s">
        <v>60</v>
      </c>
      <c r="C552" t="s">
        <v>652</v>
      </c>
      <c r="D552" s="39">
        <v>7.9</v>
      </c>
      <c r="E552" s="40">
        <v>12.9</v>
      </c>
      <c r="F552" s="40">
        <v>25.1</v>
      </c>
      <c r="G552" s="40">
        <v>39</v>
      </c>
      <c r="H552" s="40">
        <v>51.1</v>
      </c>
      <c r="I552" s="40">
        <v>60.6</v>
      </c>
      <c r="J552" s="40">
        <v>64.900000000000006</v>
      </c>
      <c r="K552" s="40">
        <v>63.4</v>
      </c>
      <c r="L552" s="40">
        <v>54.3</v>
      </c>
      <c r="M552" s="40">
        <v>41.9</v>
      </c>
      <c r="N552" s="40">
        <v>27.1</v>
      </c>
      <c r="O552" s="40">
        <v>13.4</v>
      </c>
      <c r="P552">
        <v>-22</v>
      </c>
      <c r="S552" s="36" t="str">
        <f>IFERROR(HLOOKUP(SANCO2!$D$8,'phius_monthly climate data'!$V$3:$CI$82,'phius_monthly climate data'!$CJ552,FALSE),"")</f>
        <v/>
      </c>
      <c r="CJ552">
        <v>550</v>
      </c>
    </row>
    <row r="553" spans="1:88" ht="15" thickBot="1" x14ac:dyDescent="0.35">
      <c r="A553" t="s">
        <v>5</v>
      </c>
      <c r="B553" t="s">
        <v>60</v>
      </c>
      <c r="C553" t="s">
        <v>653</v>
      </c>
      <c r="D553" s="39">
        <v>13.4</v>
      </c>
      <c r="E553" s="40">
        <v>17.399999999999999</v>
      </c>
      <c r="F553" s="40">
        <v>29.3</v>
      </c>
      <c r="G553" s="40">
        <v>45.1</v>
      </c>
      <c r="H553" s="40">
        <v>56.9</v>
      </c>
      <c r="I553" s="40">
        <v>67.2</v>
      </c>
      <c r="J553" s="40">
        <v>71.599999999999994</v>
      </c>
      <c r="K553" s="40">
        <v>68.7</v>
      </c>
      <c r="L553" s="40">
        <v>61</v>
      </c>
      <c r="M553" s="40">
        <v>47.9</v>
      </c>
      <c r="N553" s="40">
        <v>33.200000000000003</v>
      </c>
      <c r="O553" s="40">
        <v>19.899999999999999</v>
      </c>
      <c r="P553">
        <v>3</v>
      </c>
      <c r="S553" s="36" t="str">
        <f>IFERROR(HLOOKUP(SANCO2!$D$8,'phius_monthly climate data'!$V$3:$CI$82,'phius_monthly climate data'!$CJ553,FALSE),"")</f>
        <v/>
      </c>
      <c r="CJ553">
        <v>551</v>
      </c>
    </row>
    <row r="554" spans="1:88" ht="15" thickBot="1" x14ac:dyDescent="0.35">
      <c r="A554" t="s">
        <v>5</v>
      </c>
      <c r="B554" t="s">
        <v>60</v>
      </c>
      <c r="C554" t="s">
        <v>654</v>
      </c>
      <c r="D554" s="39">
        <v>5.6</v>
      </c>
      <c r="E554" s="40">
        <v>11.1</v>
      </c>
      <c r="F554" s="40">
        <v>24.1</v>
      </c>
      <c r="G554" s="40">
        <v>39</v>
      </c>
      <c r="H554" s="40">
        <v>51.6</v>
      </c>
      <c r="I554" s="40">
        <v>61.4</v>
      </c>
      <c r="J554" s="40">
        <v>65.2</v>
      </c>
      <c r="K554" s="40">
        <v>63.6</v>
      </c>
      <c r="L554" s="40">
        <v>54.5</v>
      </c>
      <c r="M554" s="40">
        <v>41.7</v>
      </c>
      <c r="N554" s="40">
        <v>26.5</v>
      </c>
      <c r="O554" s="40">
        <v>11.6</v>
      </c>
      <c r="P554">
        <v>-17</v>
      </c>
      <c r="S554" s="36" t="str">
        <f>IFERROR(HLOOKUP(SANCO2!$D$8,'phius_monthly climate data'!$V$3:$CI$82,'phius_monthly climate data'!$CJ554,FALSE),"")</f>
        <v/>
      </c>
      <c r="CJ554">
        <v>552</v>
      </c>
    </row>
    <row r="555" spans="1:88" ht="15" thickBot="1" x14ac:dyDescent="0.35">
      <c r="A555" t="s">
        <v>5</v>
      </c>
      <c r="B555" t="s">
        <v>60</v>
      </c>
      <c r="C555" t="s">
        <v>655</v>
      </c>
      <c r="D555" s="39">
        <v>13</v>
      </c>
      <c r="E555" s="40">
        <v>17.100000000000001</v>
      </c>
      <c r="F555" s="40">
        <v>29.7</v>
      </c>
      <c r="G555" s="40">
        <v>44.8</v>
      </c>
      <c r="H555" s="40">
        <v>57.2</v>
      </c>
      <c r="I555" s="40">
        <v>67.099999999999994</v>
      </c>
      <c r="J555" s="40">
        <v>71.7</v>
      </c>
      <c r="K555" s="40">
        <v>69.099999999999994</v>
      </c>
      <c r="L555" s="40">
        <v>61.1</v>
      </c>
      <c r="M555" s="40">
        <v>47.6</v>
      </c>
      <c r="N555" s="40">
        <v>32.9</v>
      </c>
      <c r="O555" s="40">
        <v>18.8</v>
      </c>
      <c r="P555">
        <v>-10</v>
      </c>
      <c r="S555" s="36" t="str">
        <f>IFERROR(HLOOKUP(SANCO2!$D$8,'phius_monthly climate data'!$V$3:$CI$82,'phius_monthly climate data'!$CJ555,FALSE),"")</f>
        <v/>
      </c>
      <c r="CJ555">
        <v>553</v>
      </c>
    </row>
    <row r="556" spans="1:88" ht="15" thickBot="1" x14ac:dyDescent="0.35">
      <c r="A556" t="s">
        <v>5</v>
      </c>
      <c r="B556" t="s">
        <v>60</v>
      </c>
      <c r="C556" t="s">
        <v>656</v>
      </c>
      <c r="D556" s="39">
        <v>11.8</v>
      </c>
      <c r="E556" s="40">
        <v>16</v>
      </c>
      <c r="F556" s="40">
        <v>28.6</v>
      </c>
      <c r="G556" s="40">
        <v>42.8</v>
      </c>
      <c r="H556" s="40">
        <v>54.9</v>
      </c>
      <c r="I556" s="40">
        <v>64.900000000000006</v>
      </c>
      <c r="J556" s="40">
        <v>69.7</v>
      </c>
      <c r="K556" s="40">
        <v>66.900000000000006</v>
      </c>
      <c r="L556" s="40">
        <v>58.3</v>
      </c>
      <c r="M556" s="40">
        <v>45.7</v>
      </c>
      <c r="N556" s="40">
        <v>30.8</v>
      </c>
      <c r="O556" s="40">
        <v>17.2</v>
      </c>
      <c r="P556">
        <v>-13</v>
      </c>
      <c r="S556" s="36" t="str">
        <f>IFERROR(HLOOKUP(SANCO2!$D$8,'phius_monthly climate data'!$V$3:$CI$82,'phius_monthly climate data'!$CJ556,FALSE),"")</f>
        <v/>
      </c>
      <c r="CJ556">
        <v>554</v>
      </c>
    </row>
    <row r="557" spans="1:88" ht="15" thickBot="1" x14ac:dyDescent="0.35">
      <c r="A557" t="s">
        <v>5</v>
      </c>
      <c r="B557" t="s">
        <v>60</v>
      </c>
      <c r="C557" t="s">
        <v>657</v>
      </c>
      <c r="D557" s="39">
        <v>14.8</v>
      </c>
      <c r="E557" s="40">
        <v>19.2</v>
      </c>
      <c r="F557" s="40">
        <v>31.8</v>
      </c>
      <c r="G557" s="40">
        <v>46.7</v>
      </c>
      <c r="H557" s="40">
        <v>58.3</v>
      </c>
      <c r="I557" s="40">
        <v>68.2</v>
      </c>
      <c r="J557" s="40">
        <v>71.8</v>
      </c>
      <c r="K557" s="40">
        <v>69.5</v>
      </c>
      <c r="L557" s="40">
        <v>61.4</v>
      </c>
      <c r="M557" s="40">
        <v>49.1</v>
      </c>
      <c r="N557" s="40">
        <v>34.4</v>
      </c>
      <c r="O557" s="40">
        <v>20.5</v>
      </c>
      <c r="P557">
        <v>-4</v>
      </c>
      <c r="S557" s="36" t="str">
        <f>IFERROR(HLOOKUP(SANCO2!$D$8,'phius_monthly climate data'!$V$3:$CI$82,'phius_monthly climate data'!$CJ557,FALSE),"")</f>
        <v/>
      </c>
      <c r="CJ557">
        <v>555</v>
      </c>
    </row>
    <row r="558" spans="1:88" ht="15" thickBot="1" x14ac:dyDescent="0.35">
      <c r="A558" t="s">
        <v>5</v>
      </c>
      <c r="B558" t="s">
        <v>60</v>
      </c>
      <c r="C558" t="s">
        <v>658</v>
      </c>
      <c r="D558" s="39">
        <v>16</v>
      </c>
      <c r="E558" s="40">
        <v>20.9</v>
      </c>
      <c r="F558" s="40">
        <v>32.9</v>
      </c>
      <c r="G558" s="40">
        <v>47.1</v>
      </c>
      <c r="H558" s="40">
        <v>59</v>
      </c>
      <c r="I558" s="40">
        <v>69.099999999999994</v>
      </c>
      <c r="J558" s="40">
        <v>73.7</v>
      </c>
      <c r="K558" s="40">
        <v>71.5</v>
      </c>
      <c r="L558" s="40">
        <v>62.9</v>
      </c>
      <c r="M558" s="40">
        <v>49.6</v>
      </c>
      <c r="N558" s="40">
        <v>34.5</v>
      </c>
      <c r="O558" s="40">
        <v>21.2</v>
      </c>
      <c r="P558">
        <v>-10</v>
      </c>
      <c r="S558" s="36" t="str">
        <f>IFERROR(HLOOKUP(SANCO2!$D$8,'phius_monthly climate data'!$V$3:$CI$82,'phius_monthly climate data'!$CJ558,FALSE),"")</f>
        <v/>
      </c>
      <c r="CJ558">
        <v>556</v>
      </c>
    </row>
    <row r="559" spans="1:88" ht="15" thickBot="1" x14ac:dyDescent="0.35">
      <c r="A559" t="s">
        <v>5</v>
      </c>
      <c r="B559" t="s">
        <v>60</v>
      </c>
      <c r="C559" t="s">
        <v>659</v>
      </c>
      <c r="D559" s="39">
        <v>15.8</v>
      </c>
      <c r="E559" s="40">
        <v>20.2</v>
      </c>
      <c r="F559" s="40">
        <v>32</v>
      </c>
      <c r="G559" s="40">
        <v>46.8</v>
      </c>
      <c r="H559" s="40">
        <v>58.2</v>
      </c>
      <c r="I559" s="40">
        <v>67.7</v>
      </c>
      <c r="J559" s="40">
        <v>73.7</v>
      </c>
      <c r="K559" s="40">
        <v>70.900000000000006</v>
      </c>
      <c r="L559" s="40">
        <v>62.5</v>
      </c>
      <c r="M559" s="40">
        <v>48.8</v>
      </c>
      <c r="N559" s="40">
        <v>34.799999999999997</v>
      </c>
      <c r="O559" s="40">
        <v>20.9</v>
      </c>
      <c r="P559">
        <v>-6</v>
      </c>
      <c r="S559" s="36" t="str">
        <f>IFERROR(HLOOKUP(SANCO2!$D$8,'phius_monthly climate data'!$V$3:$CI$82,'phius_monthly climate data'!$CJ559,FALSE),"")</f>
        <v/>
      </c>
      <c r="CJ559">
        <v>557</v>
      </c>
    </row>
    <row r="560" spans="1:88" ht="15" thickBot="1" x14ac:dyDescent="0.35">
      <c r="A560" t="s">
        <v>5</v>
      </c>
      <c r="B560" t="s">
        <v>60</v>
      </c>
      <c r="C560" t="s">
        <v>660</v>
      </c>
      <c r="D560" s="39">
        <v>12.1</v>
      </c>
      <c r="E560" s="40">
        <v>16.5</v>
      </c>
      <c r="F560" s="40">
        <v>28.6</v>
      </c>
      <c r="G560" s="40">
        <v>42.7</v>
      </c>
      <c r="H560" s="40">
        <v>54.3</v>
      </c>
      <c r="I560" s="40">
        <v>63.9</v>
      </c>
      <c r="J560" s="40">
        <v>68.599999999999994</v>
      </c>
      <c r="K560" s="40">
        <v>66.400000000000006</v>
      </c>
      <c r="L560" s="40">
        <v>57.7</v>
      </c>
      <c r="M560" s="40">
        <v>45.5</v>
      </c>
      <c r="N560" s="40">
        <v>32.6</v>
      </c>
      <c r="O560" s="40">
        <v>18.399999999999999</v>
      </c>
      <c r="P560">
        <v>-11</v>
      </c>
      <c r="S560" s="36" t="str">
        <f>IFERROR(HLOOKUP(SANCO2!$D$8,'phius_monthly climate data'!$V$3:$CI$82,'phius_monthly climate data'!$CJ560,FALSE),"")</f>
        <v/>
      </c>
      <c r="CJ560">
        <v>558</v>
      </c>
    </row>
    <row r="561" spans="1:88" ht="15" thickBot="1" x14ac:dyDescent="0.35">
      <c r="A561" t="s">
        <v>5</v>
      </c>
      <c r="B561" t="s">
        <v>60</v>
      </c>
      <c r="C561" t="s">
        <v>661</v>
      </c>
      <c r="D561" s="39">
        <v>10.6</v>
      </c>
      <c r="E561" s="40">
        <v>14.7</v>
      </c>
      <c r="F561" s="40">
        <v>27.8</v>
      </c>
      <c r="G561" s="40">
        <v>43.6</v>
      </c>
      <c r="H561" s="40">
        <v>55.9</v>
      </c>
      <c r="I561" s="40">
        <v>66</v>
      </c>
      <c r="J561" s="40">
        <v>70</v>
      </c>
      <c r="K561" s="40">
        <v>67.400000000000006</v>
      </c>
      <c r="L561" s="40">
        <v>59.5</v>
      </c>
      <c r="M561" s="40">
        <v>46.5</v>
      </c>
      <c r="N561" s="40">
        <v>30.5</v>
      </c>
      <c r="O561" s="40">
        <v>16.5</v>
      </c>
      <c r="P561">
        <v>-1</v>
      </c>
      <c r="S561" s="36" t="str">
        <f>IFERROR(HLOOKUP(SANCO2!$D$8,'phius_monthly climate data'!$V$3:$CI$82,'phius_monthly climate data'!$CJ561,FALSE),"")</f>
        <v/>
      </c>
      <c r="CJ561">
        <v>559</v>
      </c>
    </row>
    <row r="562" spans="1:88" ht="15" thickBot="1" x14ac:dyDescent="0.35">
      <c r="A562" t="s">
        <v>5</v>
      </c>
      <c r="B562" t="s">
        <v>60</v>
      </c>
      <c r="C562" t="s">
        <v>662</v>
      </c>
      <c r="D562" s="39">
        <v>14.4</v>
      </c>
      <c r="E562" s="40">
        <v>18.899999999999999</v>
      </c>
      <c r="F562" s="40">
        <v>31.4</v>
      </c>
      <c r="G562" s="40">
        <v>46.2</v>
      </c>
      <c r="H562" s="40">
        <v>58.1</v>
      </c>
      <c r="I562" s="40">
        <v>68.2</v>
      </c>
      <c r="J562" s="40">
        <v>71.900000000000006</v>
      </c>
      <c r="K562" s="40">
        <v>69.400000000000006</v>
      </c>
      <c r="L562" s="40">
        <v>61.5</v>
      </c>
      <c r="M562" s="40">
        <v>48.9</v>
      </c>
      <c r="N562" s="40">
        <v>33.5</v>
      </c>
      <c r="O562" s="40">
        <v>19.899999999999999</v>
      </c>
      <c r="P562">
        <v>5</v>
      </c>
      <c r="S562" s="36" t="str">
        <f>IFERROR(HLOOKUP(SANCO2!$D$8,'phius_monthly climate data'!$V$3:$CI$82,'phius_monthly climate data'!$CJ562,FALSE),"")</f>
        <v/>
      </c>
      <c r="CJ562">
        <v>560</v>
      </c>
    </row>
    <row r="563" spans="1:88" ht="15" thickBot="1" x14ac:dyDescent="0.35">
      <c r="A563" t="s">
        <v>5</v>
      </c>
      <c r="B563" t="s">
        <v>60</v>
      </c>
      <c r="C563" t="s">
        <v>663</v>
      </c>
      <c r="D563" s="39">
        <v>6.5</v>
      </c>
      <c r="E563" s="40">
        <v>11.7</v>
      </c>
      <c r="F563" s="40">
        <v>24.3</v>
      </c>
      <c r="G563" s="40">
        <v>38.700000000000003</v>
      </c>
      <c r="H563" s="40">
        <v>51.2</v>
      </c>
      <c r="I563" s="40">
        <v>60.7</v>
      </c>
      <c r="J563" s="40">
        <v>65.5</v>
      </c>
      <c r="K563" s="40">
        <v>63.6</v>
      </c>
      <c r="L563" s="40">
        <v>55.3</v>
      </c>
      <c r="M563" s="40">
        <v>42.7</v>
      </c>
      <c r="N563" s="40">
        <v>26.8</v>
      </c>
      <c r="O563" s="40">
        <v>12.7</v>
      </c>
      <c r="P563">
        <v>-15</v>
      </c>
      <c r="S563" s="36" t="str">
        <f>IFERROR(HLOOKUP(SANCO2!$D$8,'phius_monthly climate data'!$V$3:$CI$82,'phius_monthly climate data'!$CJ563,FALSE),"")</f>
        <v/>
      </c>
      <c r="CJ563">
        <v>561</v>
      </c>
    </row>
    <row r="564" spans="1:88" ht="15" thickBot="1" x14ac:dyDescent="0.35">
      <c r="A564" t="s">
        <v>5</v>
      </c>
      <c r="B564" t="s">
        <v>60</v>
      </c>
      <c r="C564" t="s">
        <v>664</v>
      </c>
      <c r="D564" s="39">
        <v>14.9</v>
      </c>
      <c r="E564" s="40">
        <v>18.8</v>
      </c>
      <c r="F564" s="40">
        <v>31.8</v>
      </c>
      <c r="G564" s="40">
        <v>46.3</v>
      </c>
      <c r="H564" s="40">
        <v>58.1</v>
      </c>
      <c r="I564" s="40">
        <v>68.099999999999994</v>
      </c>
      <c r="J564" s="40">
        <v>71.8</v>
      </c>
      <c r="K564" s="40">
        <v>69.3</v>
      </c>
      <c r="L564" s="40">
        <v>61.5</v>
      </c>
      <c r="M564" s="40">
        <v>49</v>
      </c>
      <c r="N564" s="40">
        <v>34.6</v>
      </c>
      <c r="O564" s="40">
        <v>21</v>
      </c>
      <c r="P564">
        <v>-20</v>
      </c>
      <c r="S564" s="36" t="str">
        <f>IFERROR(HLOOKUP(SANCO2!$D$8,'phius_monthly climate data'!$V$3:$CI$82,'phius_monthly climate data'!$CJ564,FALSE),"")</f>
        <v/>
      </c>
      <c r="CJ564">
        <v>562</v>
      </c>
    </row>
    <row r="565" spans="1:88" ht="15" thickBot="1" x14ac:dyDescent="0.35">
      <c r="A565" t="s">
        <v>5</v>
      </c>
      <c r="B565" t="s">
        <v>60</v>
      </c>
      <c r="C565" t="s">
        <v>665</v>
      </c>
      <c r="D565" s="39">
        <v>7.7</v>
      </c>
      <c r="E565" s="40">
        <v>13.3</v>
      </c>
      <c r="F565" s="40">
        <v>25.2</v>
      </c>
      <c r="G565" s="40">
        <v>41.2</v>
      </c>
      <c r="H565" s="40">
        <v>53.6</v>
      </c>
      <c r="I565" s="40">
        <v>63.3</v>
      </c>
      <c r="J565" s="40">
        <v>68.8</v>
      </c>
      <c r="K565" s="40">
        <v>66.7</v>
      </c>
      <c r="L565" s="40">
        <v>57.5</v>
      </c>
      <c r="M565" s="40">
        <v>43.8</v>
      </c>
      <c r="N565" s="40">
        <v>28</v>
      </c>
      <c r="O565" s="40">
        <v>13.9</v>
      </c>
      <c r="P565">
        <v>-10</v>
      </c>
      <c r="S565" s="36" t="str">
        <f>IFERROR(HLOOKUP(SANCO2!$D$8,'phius_monthly climate data'!$V$3:$CI$82,'phius_monthly climate data'!$CJ565,FALSE),"")</f>
        <v/>
      </c>
      <c r="CJ565">
        <v>563</v>
      </c>
    </row>
    <row r="566" spans="1:88" ht="15" thickBot="1" x14ac:dyDescent="0.35">
      <c r="A566" t="s">
        <v>5</v>
      </c>
      <c r="B566" t="s">
        <v>60</v>
      </c>
      <c r="C566" t="s">
        <v>666</v>
      </c>
      <c r="D566" s="39">
        <v>15.3</v>
      </c>
      <c r="E566" s="40">
        <v>19.399999999999999</v>
      </c>
      <c r="F566" s="40">
        <v>31.2</v>
      </c>
      <c r="G566" s="40">
        <v>44.9</v>
      </c>
      <c r="H566" s="40">
        <v>57.1</v>
      </c>
      <c r="I566" s="40">
        <v>67.3</v>
      </c>
      <c r="J566" s="40">
        <v>71.900000000000006</v>
      </c>
      <c r="K566" s="40">
        <v>69.3</v>
      </c>
      <c r="L566" s="40">
        <v>61.2</v>
      </c>
      <c r="M566" s="40">
        <v>48.6</v>
      </c>
      <c r="N566" s="40">
        <v>32.9</v>
      </c>
      <c r="O566" s="40">
        <v>20.100000000000001</v>
      </c>
      <c r="P566">
        <v>-11</v>
      </c>
      <c r="S566" s="36" t="str">
        <f>IFERROR(HLOOKUP(SANCO2!$D$8,'phius_monthly climate data'!$V$3:$CI$82,'phius_monthly climate data'!$CJ566,FALSE),"")</f>
        <v/>
      </c>
      <c r="CJ566">
        <v>564</v>
      </c>
    </row>
    <row r="567" spans="1:88" ht="15" thickBot="1" x14ac:dyDescent="0.35">
      <c r="A567" t="s">
        <v>5</v>
      </c>
      <c r="B567" t="s">
        <v>60</v>
      </c>
      <c r="C567" t="s">
        <v>667</v>
      </c>
      <c r="D567" s="39">
        <v>15.5</v>
      </c>
      <c r="E567" s="40">
        <v>20.2</v>
      </c>
      <c r="F567" s="40">
        <v>32.200000000000003</v>
      </c>
      <c r="G567" s="40">
        <v>46.4</v>
      </c>
      <c r="H567" s="40">
        <v>57.9</v>
      </c>
      <c r="I567" s="40">
        <v>67.8</v>
      </c>
      <c r="J567" s="40">
        <v>72.400000000000006</v>
      </c>
      <c r="K567" s="40">
        <v>70</v>
      </c>
      <c r="L567" s="40">
        <v>61.6</v>
      </c>
      <c r="M567" s="40">
        <v>49.6</v>
      </c>
      <c r="N567" s="40">
        <v>34.9</v>
      </c>
      <c r="O567" s="40">
        <v>21.2</v>
      </c>
      <c r="P567">
        <v>-2</v>
      </c>
      <c r="S567" s="36" t="str">
        <f>IFERROR(HLOOKUP(SANCO2!$D$8,'phius_monthly climate data'!$V$3:$CI$82,'phius_monthly climate data'!$CJ567,FALSE),"")</f>
        <v/>
      </c>
      <c r="CJ567">
        <v>565</v>
      </c>
    </row>
    <row r="568" spans="1:88" ht="15" thickBot="1" x14ac:dyDescent="0.35">
      <c r="A568" t="s">
        <v>5</v>
      </c>
      <c r="B568" t="s">
        <v>60</v>
      </c>
      <c r="C568" t="s">
        <v>668</v>
      </c>
      <c r="D568" s="39">
        <v>14.9</v>
      </c>
      <c r="E568" s="40">
        <v>19.5</v>
      </c>
      <c r="F568" s="40">
        <v>31.4</v>
      </c>
      <c r="G568" s="40">
        <v>46.1</v>
      </c>
      <c r="H568" s="40">
        <v>58.8</v>
      </c>
      <c r="I568" s="40">
        <v>68.8</v>
      </c>
      <c r="J568" s="40">
        <v>72.7</v>
      </c>
      <c r="K568" s="40">
        <v>70.3</v>
      </c>
      <c r="L568" s="40">
        <v>62.1</v>
      </c>
      <c r="M568" s="40">
        <v>48.8</v>
      </c>
      <c r="N568" s="40">
        <v>33</v>
      </c>
      <c r="O568" s="40">
        <v>19.5</v>
      </c>
      <c r="P568">
        <v>-8</v>
      </c>
      <c r="S568" s="36" t="str">
        <f>IFERROR(HLOOKUP(SANCO2!$D$8,'phius_monthly climate data'!$V$3:$CI$82,'phius_monthly climate data'!$CJ568,FALSE),"")</f>
        <v/>
      </c>
      <c r="CJ568">
        <v>566</v>
      </c>
    </row>
    <row r="569" spans="1:88" ht="15" thickBot="1" x14ac:dyDescent="0.35">
      <c r="A569" t="s">
        <v>5</v>
      </c>
      <c r="B569" t="s">
        <v>60</v>
      </c>
      <c r="C569" t="s">
        <v>669</v>
      </c>
      <c r="D569" s="39">
        <v>15.2</v>
      </c>
      <c r="E569" s="40">
        <v>19.5</v>
      </c>
      <c r="F569" s="40">
        <v>31.7</v>
      </c>
      <c r="G569" s="40">
        <v>45.6</v>
      </c>
      <c r="H569" s="40">
        <v>57.4</v>
      </c>
      <c r="I569" s="40">
        <v>67.3</v>
      </c>
      <c r="J569" s="40">
        <v>70.400000000000006</v>
      </c>
      <c r="K569" s="40">
        <v>68.3</v>
      </c>
      <c r="L569" s="40">
        <v>60.6</v>
      </c>
      <c r="M569" s="40">
        <v>48.3</v>
      </c>
      <c r="N569" s="40">
        <v>33.700000000000003</v>
      </c>
      <c r="O569" s="40">
        <v>20.399999999999999</v>
      </c>
      <c r="P569">
        <v>-21</v>
      </c>
      <c r="S569" s="36" t="str">
        <f>IFERROR(HLOOKUP(SANCO2!$D$8,'phius_monthly climate data'!$V$3:$CI$82,'phius_monthly climate data'!$CJ569,FALSE),"")</f>
        <v/>
      </c>
      <c r="CJ569">
        <v>567</v>
      </c>
    </row>
    <row r="570" spans="1:88" ht="15" thickBot="1" x14ac:dyDescent="0.35">
      <c r="A570" t="s">
        <v>5</v>
      </c>
      <c r="B570" t="s">
        <v>60</v>
      </c>
      <c r="C570" t="s">
        <v>670</v>
      </c>
      <c r="D570" s="39">
        <v>5.5</v>
      </c>
      <c r="E570" s="40">
        <v>10.199999999999999</v>
      </c>
      <c r="F570" s="40">
        <v>23.7</v>
      </c>
      <c r="G570" s="40">
        <v>40.4</v>
      </c>
      <c r="H570" s="40">
        <v>52.6</v>
      </c>
      <c r="I570" s="40">
        <v>62.8</v>
      </c>
      <c r="J570" s="40">
        <v>67.3</v>
      </c>
      <c r="K570" s="40">
        <v>65.5</v>
      </c>
      <c r="L570" s="40">
        <v>57.3</v>
      </c>
      <c r="M570" s="40">
        <v>43.8</v>
      </c>
      <c r="N570" s="40">
        <v>27.8</v>
      </c>
      <c r="O570" s="40">
        <v>11.9</v>
      </c>
      <c r="P570">
        <v>-10</v>
      </c>
      <c r="S570" s="36" t="str">
        <f>IFERROR(HLOOKUP(SANCO2!$D$8,'phius_monthly climate data'!$V$3:$CI$82,'phius_monthly climate data'!$CJ570,FALSE),"")</f>
        <v/>
      </c>
      <c r="CJ570">
        <v>568</v>
      </c>
    </row>
    <row r="571" spans="1:88" ht="15" thickBot="1" x14ac:dyDescent="0.35">
      <c r="A571" t="s">
        <v>5</v>
      </c>
      <c r="B571" t="s">
        <v>60</v>
      </c>
      <c r="C571" t="s">
        <v>671</v>
      </c>
      <c r="D571" s="39">
        <v>10.5</v>
      </c>
      <c r="E571" s="40">
        <v>14.3</v>
      </c>
      <c r="F571" s="40">
        <v>24.5</v>
      </c>
      <c r="G571" s="40">
        <v>36.799999999999997</v>
      </c>
      <c r="H571" s="40">
        <v>48.1</v>
      </c>
      <c r="I571" s="40">
        <v>57.7</v>
      </c>
      <c r="J571" s="40">
        <v>63.8</v>
      </c>
      <c r="K571" s="40">
        <v>62.1</v>
      </c>
      <c r="L571" s="40">
        <v>53.7</v>
      </c>
      <c r="M571" s="40">
        <v>42</v>
      </c>
      <c r="N571" s="40">
        <v>28.4</v>
      </c>
      <c r="O571" s="40">
        <v>16.100000000000001</v>
      </c>
      <c r="P571">
        <v>-9</v>
      </c>
      <c r="S571" s="36" t="str">
        <f>IFERROR(HLOOKUP(SANCO2!$D$8,'phius_monthly climate data'!$V$3:$CI$82,'phius_monthly climate data'!$CJ571,FALSE),"")</f>
        <v/>
      </c>
      <c r="CJ571">
        <v>569</v>
      </c>
    </row>
    <row r="572" spans="1:88" ht="15" thickBot="1" x14ac:dyDescent="0.35">
      <c r="A572" t="s">
        <v>5</v>
      </c>
      <c r="B572" t="s">
        <v>60</v>
      </c>
      <c r="C572" t="s">
        <v>672</v>
      </c>
      <c r="D572" s="39">
        <v>16.8</v>
      </c>
      <c r="E572" s="40">
        <v>21.3</v>
      </c>
      <c r="F572" s="40">
        <v>32.799999999999997</v>
      </c>
      <c r="G572" s="40">
        <v>47.2</v>
      </c>
      <c r="H572" s="40">
        <v>59.1</v>
      </c>
      <c r="I572" s="40">
        <v>68.5</v>
      </c>
      <c r="J572" s="40">
        <v>74</v>
      </c>
      <c r="K572" s="40">
        <v>71.400000000000006</v>
      </c>
      <c r="L572" s="40">
        <v>63.3</v>
      </c>
      <c r="M572" s="40">
        <v>49.7</v>
      </c>
      <c r="N572" s="40">
        <v>35.299999999999997</v>
      </c>
      <c r="O572" s="40">
        <v>22</v>
      </c>
      <c r="P572">
        <v>-5</v>
      </c>
      <c r="S572" s="36" t="str">
        <f>IFERROR(HLOOKUP(SANCO2!$D$8,'phius_monthly climate data'!$V$3:$CI$82,'phius_monthly climate data'!$CJ572,FALSE),"")</f>
        <v/>
      </c>
      <c r="CJ572">
        <v>570</v>
      </c>
    </row>
    <row r="573" spans="1:88" ht="15" thickBot="1" x14ac:dyDescent="0.35">
      <c r="A573" t="s">
        <v>5</v>
      </c>
      <c r="B573" t="s">
        <v>60</v>
      </c>
      <c r="C573" t="s">
        <v>673</v>
      </c>
      <c r="D573" s="39">
        <v>12.1</v>
      </c>
      <c r="E573" s="40">
        <v>17</v>
      </c>
      <c r="F573" s="40">
        <v>29.3</v>
      </c>
      <c r="G573" s="40">
        <v>43.9</v>
      </c>
      <c r="H573" s="40">
        <v>56.2</v>
      </c>
      <c r="I573" s="40">
        <v>66</v>
      </c>
      <c r="J573" s="40">
        <v>70.3</v>
      </c>
      <c r="K573" s="40">
        <v>68.099999999999994</v>
      </c>
      <c r="L573" s="40">
        <v>59.4</v>
      </c>
      <c r="M573" s="40">
        <v>46.3</v>
      </c>
      <c r="N573" s="40">
        <v>31.1</v>
      </c>
      <c r="O573" s="40">
        <v>17.7</v>
      </c>
      <c r="P573">
        <v>-12</v>
      </c>
      <c r="S573" s="36" t="str">
        <f>IFERROR(HLOOKUP(SANCO2!$D$8,'phius_monthly climate data'!$V$3:$CI$82,'phius_monthly climate data'!$CJ573,FALSE),"")</f>
        <v/>
      </c>
      <c r="CJ573">
        <v>571</v>
      </c>
    </row>
    <row r="574" spans="1:88" ht="15" thickBot="1" x14ac:dyDescent="0.35">
      <c r="A574" t="s">
        <v>5</v>
      </c>
      <c r="B574" t="s">
        <v>60</v>
      </c>
      <c r="C574" t="s">
        <v>674</v>
      </c>
      <c r="D574" s="39">
        <v>15.9</v>
      </c>
      <c r="E574" s="40">
        <v>20.7</v>
      </c>
      <c r="F574" s="40">
        <v>32.700000000000003</v>
      </c>
      <c r="G574" s="40">
        <v>47.2</v>
      </c>
      <c r="H574" s="40">
        <v>59</v>
      </c>
      <c r="I574" s="40">
        <v>68.7</v>
      </c>
      <c r="J574" s="40">
        <v>73.599999999999994</v>
      </c>
      <c r="K574" s="40">
        <v>71.3</v>
      </c>
      <c r="L574" s="40">
        <v>62.7</v>
      </c>
      <c r="M574" s="40">
        <v>49.7</v>
      </c>
      <c r="N574" s="40">
        <v>34.799999999999997</v>
      </c>
      <c r="O574" s="40">
        <v>21.5</v>
      </c>
      <c r="P574">
        <v>-16</v>
      </c>
      <c r="S574" s="36" t="str">
        <f>IFERROR(HLOOKUP(SANCO2!$D$8,'phius_monthly climate data'!$V$3:$CI$82,'phius_monthly climate data'!$CJ574,FALSE),"")</f>
        <v/>
      </c>
      <c r="CJ574">
        <v>572</v>
      </c>
    </row>
    <row r="575" spans="1:88" ht="15" thickBot="1" x14ac:dyDescent="0.35">
      <c r="A575" t="s">
        <v>5</v>
      </c>
      <c r="B575" t="s">
        <v>60</v>
      </c>
      <c r="C575" t="s">
        <v>675</v>
      </c>
      <c r="D575" s="39">
        <v>6.4</v>
      </c>
      <c r="E575" s="40">
        <v>10.9</v>
      </c>
      <c r="F575" s="40">
        <v>23.9</v>
      </c>
      <c r="G575" s="40">
        <v>40.5</v>
      </c>
      <c r="H575" s="40">
        <v>53.3</v>
      </c>
      <c r="I575" s="40">
        <v>63.2</v>
      </c>
      <c r="J575" s="40">
        <v>67.2</v>
      </c>
      <c r="K575" s="40">
        <v>65.8</v>
      </c>
      <c r="L575" s="40">
        <v>56.8</v>
      </c>
      <c r="M575" s="40">
        <v>43.7</v>
      </c>
      <c r="N575" s="40">
        <v>27.2</v>
      </c>
      <c r="O575" s="40">
        <v>12.4</v>
      </c>
      <c r="P575">
        <v>-8</v>
      </c>
      <c r="S575" s="36" t="str">
        <f>IFERROR(HLOOKUP(SANCO2!$D$8,'phius_monthly climate data'!$V$3:$CI$82,'phius_monthly climate data'!$CJ575,FALSE),"")</f>
        <v/>
      </c>
      <c r="CJ575">
        <v>573</v>
      </c>
    </row>
    <row r="576" spans="1:88" ht="15" thickBot="1" x14ac:dyDescent="0.35">
      <c r="A576" t="s">
        <v>5</v>
      </c>
      <c r="B576" t="s">
        <v>60</v>
      </c>
      <c r="C576" t="s">
        <v>676</v>
      </c>
      <c r="D576" s="39">
        <v>11.1</v>
      </c>
      <c r="E576" s="40">
        <v>15.2</v>
      </c>
      <c r="F576" s="40">
        <v>27.9</v>
      </c>
      <c r="G576" s="40">
        <v>43.6</v>
      </c>
      <c r="H576" s="40">
        <v>56.5</v>
      </c>
      <c r="I576" s="40">
        <v>66.3</v>
      </c>
      <c r="J576" s="40">
        <v>70.599999999999994</v>
      </c>
      <c r="K576" s="40">
        <v>68.099999999999994</v>
      </c>
      <c r="L576" s="40">
        <v>59.8</v>
      </c>
      <c r="M576" s="40">
        <v>46.7</v>
      </c>
      <c r="N576" s="40">
        <v>30.8</v>
      </c>
      <c r="O576" s="40">
        <v>17.100000000000001</v>
      </c>
      <c r="P576">
        <v>2</v>
      </c>
      <c r="S576" s="36" t="str">
        <f>IFERROR(HLOOKUP(SANCO2!$D$8,'phius_monthly climate data'!$V$3:$CI$82,'phius_monthly climate data'!$CJ576,FALSE),"")</f>
        <v/>
      </c>
      <c r="CJ576">
        <v>574</v>
      </c>
    </row>
    <row r="577" spans="1:88" ht="15" thickBot="1" x14ac:dyDescent="0.35">
      <c r="A577" t="s">
        <v>5</v>
      </c>
      <c r="B577" t="s">
        <v>60</v>
      </c>
      <c r="C577" t="s">
        <v>677</v>
      </c>
      <c r="D577" s="39">
        <v>12.4</v>
      </c>
      <c r="E577" s="40">
        <v>18.100000000000001</v>
      </c>
      <c r="F577" s="40">
        <v>29.2</v>
      </c>
      <c r="G577" s="40">
        <v>45</v>
      </c>
      <c r="H577" s="40">
        <v>56.8</v>
      </c>
      <c r="I577" s="40">
        <v>67.099999999999994</v>
      </c>
      <c r="J577" s="40">
        <v>70.599999999999994</v>
      </c>
      <c r="K577" s="40">
        <v>68.400000000000006</v>
      </c>
      <c r="L577" s="40">
        <v>60.7</v>
      </c>
      <c r="M577" s="40">
        <v>47.6</v>
      </c>
      <c r="N577" s="40">
        <v>31.4</v>
      </c>
      <c r="O577" s="40">
        <v>18.7</v>
      </c>
      <c r="P577">
        <v>-10</v>
      </c>
      <c r="S577" s="36" t="str">
        <f>IFERROR(HLOOKUP(SANCO2!$D$8,'phius_monthly climate data'!$V$3:$CI$82,'phius_monthly climate data'!$CJ577,FALSE),"")</f>
        <v/>
      </c>
      <c r="CJ577">
        <v>575</v>
      </c>
    </row>
    <row r="578" spans="1:88" ht="15" thickBot="1" x14ac:dyDescent="0.35">
      <c r="A578" t="s">
        <v>5</v>
      </c>
      <c r="B578" t="s">
        <v>60</v>
      </c>
      <c r="C578" t="s">
        <v>678</v>
      </c>
      <c r="D578" s="39">
        <v>18</v>
      </c>
      <c r="E578" s="40">
        <v>22.5</v>
      </c>
      <c r="F578" s="40">
        <v>34.200000000000003</v>
      </c>
      <c r="G578" s="40">
        <v>47.6</v>
      </c>
      <c r="H578" s="40">
        <v>58.8</v>
      </c>
      <c r="I578" s="40">
        <v>68.7</v>
      </c>
      <c r="J578" s="40">
        <v>73</v>
      </c>
      <c r="K578" s="40">
        <v>70.8</v>
      </c>
      <c r="L578" s="40">
        <v>62.7</v>
      </c>
      <c r="M578" s="40">
        <v>50.5</v>
      </c>
      <c r="N578" s="40">
        <v>36.9</v>
      </c>
      <c r="O578" s="40">
        <v>23.8</v>
      </c>
      <c r="P578">
        <v>-4</v>
      </c>
      <c r="S578" s="36" t="str">
        <f>IFERROR(HLOOKUP(SANCO2!$D$8,'phius_monthly climate data'!$V$3:$CI$82,'phius_monthly climate data'!$CJ578,FALSE),"")</f>
        <v/>
      </c>
      <c r="CJ578">
        <v>576</v>
      </c>
    </row>
    <row r="579" spans="1:88" ht="15" thickBot="1" x14ac:dyDescent="0.35">
      <c r="A579" t="s">
        <v>5</v>
      </c>
      <c r="B579" t="s">
        <v>60</v>
      </c>
      <c r="C579" t="s">
        <v>679</v>
      </c>
      <c r="D579" s="39">
        <v>15.4</v>
      </c>
      <c r="E579" s="40">
        <v>20</v>
      </c>
      <c r="F579" s="40">
        <v>31.5</v>
      </c>
      <c r="G579" s="40">
        <v>45.5</v>
      </c>
      <c r="H579" s="40">
        <v>56.6</v>
      </c>
      <c r="I579" s="40">
        <v>66.900000000000006</v>
      </c>
      <c r="J579" s="40">
        <v>70.8</v>
      </c>
      <c r="K579" s="40">
        <v>68.3</v>
      </c>
      <c r="L579" s="40">
        <v>60.6</v>
      </c>
      <c r="M579" s="40">
        <v>48.6</v>
      </c>
      <c r="N579" s="40">
        <v>33.299999999999997</v>
      </c>
      <c r="O579" s="40">
        <v>20.399999999999999</v>
      </c>
      <c r="P579">
        <v>-4</v>
      </c>
      <c r="S579" s="36" t="str">
        <f>IFERROR(HLOOKUP(SANCO2!$D$8,'phius_monthly climate data'!$V$3:$CI$82,'phius_monthly climate data'!$CJ579,FALSE),"")</f>
        <v/>
      </c>
      <c r="CJ579">
        <v>577</v>
      </c>
    </row>
    <row r="580" spans="1:88" ht="15" thickBot="1" x14ac:dyDescent="0.35">
      <c r="A580" t="s">
        <v>5</v>
      </c>
      <c r="B580" t="s">
        <v>61</v>
      </c>
      <c r="C580" t="s">
        <v>680</v>
      </c>
      <c r="D580" s="39">
        <v>34.700000000000003</v>
      </c>
      <c r="E580" s="40">
        <v>39</v>
      </c>
      <c r="F580" s="40">
        <v>47.8</v>
      </c>
      <c r="G580" s="40">
        <v>58</v>
      </c>
      <c r="H580" s="40">
        <v>67.400000000000006</v>
      </c>
      <c r="I580" s="40">
        <v>75.8</v>
      </c>
      <c r="J580" s="40">
        <v>78.8</v>
      </c>
      <c r="K580" s="40">
        <v>77.3</v>
      </c>
      <c r="L580" s="40">
        <v>69.099999999999994</v>
      </c>
      <c r="M580" s="40">
        <v>58.2</v>
      </c>
      <c r="N580" s="40">
        <v>46.9</v>
      </c>
      <c r="O580" s="40">
        <v>37.5</v>
      </c>
      <c r="P580">
        <v>7</v>
      </c>
      <c r="S580" s="36" t="str">
        <f>IFERROR(HLOOKUP(SANCO2!$D$8,'phius_monthly climate data'!$V$3:$CI$82,'phius_monthly climate data'!$CJ580,FALSE),"")</f>
        <v/>
      </c>
      <c r="CJ580">
        <v>578</v>
      </c>
    </row>
    <row r="581" spans="1:88" ht="15" thickBot="1" x14ac:dyDescent="0.35">
      <c r="A581" t="s">
        <v>5</v>
      </c>
      <c r="B581" t="s">
        <v>61</v>
      </c>
      <c r="C581" t="s">
        <v>681</v>
      </c>
      <c r="D581" s="39">
        <v>30.2</v>
      </c>
      <c r="E581" s="40">
        <v>34.9</v>
      </c>
      <c r="F581" s="40">
        <v>44.9</v>
      </c>
      <c r="G581" s="40">
        <v>55.3</v>
      </c>
      <c r="H581" s="40">
        <v>64.400000000000006</v>
      </c>
      <c r="I581" s="40">
        <v>73.2</v>
      </c>
      <c r="J581" s="40">
        <v>77.3</v>
      </c>
      <c r="K581" s="40">
        <v>76.400000000000006</v>
      </c>
      <c r="L581" s="40">
        <v>67.599999999999994</v>
      </c>
      <c r="M581" s="40">
        <v>56.5</v>
      </c>
      <c r="N581" s="40">
        <v>44.6</v>
      </c>
      <c r="O581" s="40">
        <v>33.799999999999997</v>
      </c>
      <c r="P581">
        <v>10</v>
      </c>
      <c r="S581" s="36" t="str">
        <f>IFERROR(HLOOKUP(SANCO2!$D$8,'phius_monthly climate data'!$V$3:$CI$82,'phius_monthly climate data'!$CJ581,FALSE),"")</f>
        <v/>
      </c>
      <c r="CJ581">
        <v>579</v>
      </c>
    </row>
    <row r="582" spans="1:88" ht="15" thickBot="1" x14ac:dyDescent="0.35">
      <c r="A582" t="s">
        <v>5</v>
      </c>
      <c r="B582" t="s">
        <v>61</v>
      </c>
      <c r="C582" t="s">
        <v>682</v>
      </c>
      <c r="D582" s="39">
        <v>33.299999999999997</v>
      </c>
      <c r="E582" s="40">
        <v>36.799999999999997</v>
      </c>
      <c r="F582" s="40">
        <v>46</v>
      </c>
      <c r="G582" s="40">
        <v>55.6</v>
      </c>
      <c r="H582" s="40">
        <v>64.599999999999994</v>
      </c>
      <c r="I582" s="40">
        <v>73</v>
      </c>
      <c r="J582" s="40">
        <v>76.7</v>
      </c>
      <c r="K582" s="40">
        <v>76.099999999999994</v>
      </c>
      <c r="L582" s="40">
        <v>67.2</v>
      </c>
      <c r="M582" s="40">
        <v>56.7</v>
      </c>
      <c r="N582" s="40">
        <v>45.2</v>
      </c>
      <c r="O582" s="40">
        <v>35.4</v>
      </c>
      <c r="P582">
        <v>6</v>
      </c>
      <c r="S582" s="36" t="str">
        <f>IFERROR(HLOOKUP(SANCO2!$D$8,'phius_monthly climate data'!$V$3:$CI$82,'phius_monthly climate data'!$CJ582,FALSE),"")</f>
        <v/>
      </c>
      <c r="CJ582">
        <v>580</v>
      </c>
    </row>
    <row r="583" spans="1:88" ht="15" thickBot="1" x14ac:dyDescent="0.35">
      <c r="A583" t="s">
        <v>5</v>
      </c>
      <c r="B583" t="s">
        <v>61</v>
      </c>
      <c r="C583" t="s">
        <v>683</v>
      </c>
      <c r="D583" s="39">
        <v>32.299999999999997</v>
      </c>
      <c r="E583" s="40">
        <v>36.200000000000003</v>
      </c>
      <c r="F583" s="40">
        <v>46</v>
      </c>
      <c r="G583" s="40">
        <v>57.1</v>
      </c>
      <c r="H583" s="40">
        <v>65.8</v>
      </c>
      <c r="I583" s="40">
        <v>74.599999999999994</v>
      </c>
      <c r="J583" s="40">
        <v>78.7</v>
      </c>
      <c r="K583" s="40">
        <v>77.2</v>
      </c>
      <c r="L583" s="40">
        <v>68.599999999999994</v>
      </c>
      <c r="M583" s="40">
        <v>57.6</v>
      </c>
      <c r="N583" s="40">
        <v>46.5</v>
      </c>
      <c r="O583" s="40">
        <v>35.200000000000003</v>
      </c>
      <c r="P583">
        <v>16</v>
      </c>
      <c r="S583" s="36" t="str">
        <f>IFERROR(HLOOKUP(SANCO2!$D$8,'phius_monthly climate data'!$V$3:$CI$82,'phius_monthly climate data'!$CJ583,FALSE),"")</f>
        <v/>
      </c>
      <c r="CJ583">
        <v>581</v>
      </c>
    </row>
    <row r="584" spans="1:88" ht="15" thickBot="1" x14ac:dyDescent="0.35">
      <c r="A584" t="s">
        <v>5</v>
      </c>
      <c r="B584" t="s">
        <v>61</v>
      </c>
      <c r="C584" t="s">
        <v>684</v>
      </c>
      <c r="D584" s="39">
        <v>35.6</v>
      </c>
      <c r="E584" s="40">
        <v>40</v>
      </c>
      <c r="F584" s="40">
        <v>48.6</v>
      </c>
      <c r="G584" s="40">
        <v>58.3</v>
      </c>
      <c r="H584" s="40">
        <v>66.7</v>
      </c>
      <c r="I584" s="40">
        <v>75.5</v>
      </c>
      <c r="J584" s="40">
        <v>80</v>
      </c>
      <c r="K584" s="40">
        <v>79.5</v>
      </c>
      <c r="L584" s="40">
        <v>70.5</v>
      </c>
      <c r="M584" s="40">
        <v>59.6</v>
      </c>
      <c r="N584" s="40">
        <v>48.3</v>
      </c>
      <c r="O584" s="40">
        <v>38.200000000000003</v>
      </c>
      <c r="P584">
        <v>19</v>
      </c>
      <c r="S584" s="36" t="str">
        <f>IFERROR(HLOOKUP(SANCO2!$D$8,'phius_monthly climate data'!$V$3:$CI$82,'phius_monthly climate data'!$CJ584,FALSE),"")</f>
        <v/>
      </c>
      <c r="CJ584">
        <v>582</v>
      </c>
    </row>
    <row r="585" spans="1:88" ht="15" thickBot="1" x14ac:dyDescent="0.35">
      <c r="A585" t="s">
        <v>5</v>
      </c>
      <c r="B585" t="s">
        <v>61</v>
      </c>
      <c r="C585" t="s">
        <v>685</v>
      </c>
      <c r="D585" s="39">
        <v>32.200000000000003</v>
      </c>
      <c r="E585" s="40">
        <v>36.200000000000003</v>
      </c>
      <c r="F585" s="40">
        <v>45.3</v>
      </c>
      <c r="G585" s="40">
        <v>56.2</v>
      </c>
      <c r="H585" s="40">
        <v>64.7</v>
      </c>
      <c r="I585" s="40">
        <v>73.2</v>
      </c>
      <c r="J585" s="40">
        <v>77.7</v>
      </c>
      <c r="K585" s="40">
        <v>77.2</v>
      </c>
      <c r="L585" s="40">
        <v>68.099999999999994</v>
      </c>
      <c r="M585" s="40">
        <v>56.9</v>
      </c>
      <c r="N585" s="40">
        <v>45.9</v>
      </c>
      <c r="O585" s="40">
        <v>36.5</v>
      </c>
      <c r="P585">
        <v>19</v>
      </c>
      <c r="S585" s="36" t="str">
        <f>IFERROR(HLOOKUP(SANCO2!$D$8,'phius_monthly climate data'!$V$3:$CI$82,'phius_monthly climate data'!$CJ585,FALSE),"")</f>
        <v/>
      </c>
      <c r="CJ585">
        <v>583</v>
      </c>
    </row>
    <row r="586" spans="1:88" ht="15" thickBot="1" x14ac:dyDescent="0.35">
      <c r="A586" t="s">
        <v>5</v>
      </c>
      <c r="B586" t="s">
        <v>61</v>
      </c>
      <c r="C586" t="s">
        <v>686</v>
      </c>
      <c r="D586" s="39">
        <v>31.7</v>
      </c>
      <c r="E586" s="40">
        <v>36.299999999999997</v>
      </c>
      <c r="F586" s="40">
        <v>46.3</v>
      </c>
      <c r="G586" s="40">
        <v>56.7</v>
      </c>
      <c r="H586" s="40">
        <v>66.5</v>
      </c>
      <c r="I586" s="40">
        <v>75.8</v>
      </c>
      <c r="J586" s="40">
        <v>80.599999999999994</v>
      </c>
      <c r="K586" s="40">
        <v>79.3</v>
      </c>
      <c r="L586" s="40">
        <v>70.2</v>
      </c>
      <c r="M586" s="40">
        <v>58.7</v>
      </c>
      <c r="N586" s="40">
        <v>45.9</v>
      </c>
      <c r="O586" s="40">
        <v>35</v>
      </c>
      <c r="P586">
        <v>14</v>
      </c>
      <c r="S586" s="36" t="str">
        <f>IFERROR(HLOOKUP(SANCO2!$D$8,'phius_monthly climate data'!$V$3:$CI$82,'phius_monthly climate data'!$CJ586,FALSE),"")</f>
        <v/>
      </c>
      <c r="CJ586">
        <v>584</v>
      </c>
    </row>
    <row r="587" spans="1:88" ht="15" thickBot="1" x14ac:dyDescent="0.35">
      <c r="A587" t="s">
        <v>5</v>
      </c>
      <c r="B587" t="s">
        <v>61</v>
      </c>
      <c r="C587" t="s">
        <v>687</v>
      </c>
      <c r="D587" s="39">
        <v>29.3</v>
      </c>
      <c r="E587" s="40">
        <v>34.1</v>
      </c>
      <c r="F587" s="40">
        <v>44.4</v>
      </c>
      <c r="G587" s="40">
        <v>54.9</v>
      </c>
      <c r="H587" s="40">
        <v>64.7</v>
      </c>
      <c r="I587" s="40">
        <v>73.900000000000006</v>
      </c>
      <c r="J587" s="40">
        <v>78.3</v>
      </c>
      <c r="K587" s="40">
        <v>77.2</v>
      </c>
      <c r="L587" s="40">
        <v>68.099999999999994</v>
      </c>
      <c r="M587" s="40">
        <v>56.8</v>
      </c>
      <c r="N587" s="40">
        <v>44</v>
      </c>
      <c r="O587" s="40">
        <v>32.799999999999997</v>
      </c>
      <c r="P587">
        <v>10</v>
      </c>
      <c r="S587" s="36" t="str">
        <f>IFERROR(HLOOKUP(SANCO2!$D$8,'phius_monthly climate data'!$V$3:$CI$82,'phius_monthly climate data'!$CJ587,FALSE),"")</f>
        <v/>
      </c>
      <c r="CJ587">
        <v>585</v>
      </c>
    </row>
    <row r="588" spans="1:88" ht="15" thickBot="1" x14ac:dyDescent="0.35">
      <c r="A588" t="s">
        <v>5</v>
      </c>
      <c r="B588" t="s">
        <v>61</v>
      </c>
      <c r="C588" t="s">
        <v>688</v>
      </c>
      <c r="D588" s="39">
        <v>26.7</v>
      </c>
      <c r="E588" s="40">
        <v>30.2</v>
      </c>
      <c r="F588" s="40">
        <v>41.6</v>
      </c>
      <c r="G588" s="40">
        <v>52.9</v>
      </c>
      <c r="H588" s="40">
        <v>62.3</v>
      </c>
      <c r="I588" s="40">
        <v>71.400000000000006</v>
      </c>
      <c r="J588" s="40">
        <v>75.400000000000006</v>
      </c>
      <c r="K588" s="40">
        <v>73.8</v>
      </c>
      <c r="L588" s="40">
        <v>65.599999999999994</v>
      </c>
      <c r="M588" s="40">
        <v>53.6</v>
      </c>
      <c r="N588" s="40">
        <v>41.9</v>
      </c>
      <c r="O588" s="40">
        <v>30</v>
      </c>
      <c r="P588">
        <v>-4</v>
      </c>
      <c r="S588" s="36" t="str">
        <f>IFERROR(HLOOKUP(SANCO2!$D$8,'phius_monthly climate data'!$V$3:$CI$82,'phius_monthly climate data'!$CJ588,FALSE),"")</f>
        <v/>
      </c>
      <c r="CJ588">
        <v>586</v>
      </c>
    </row>
    <row r="589" spans="1:88" ht="15" thickBot="1" x14ac:dyDescent="0.35">
      <c r="A589" t="s">
        <v>5</v>
      </c>
      <c r="B589" t="s">
        <v>61</v>
      </c>
      <c r="C589" t="s">
        <v>689</v>
      </c>
      <c r="D589" s="39">
        <v>36.1</v>
      </c>
      <c r="E589" s="40">
        <v>40.200000000000003</v>
      </c>
      <c r="F589" s="40">
        <v>48.8</v>
      </c>
      <c r="G589" s="40">
        <v>59.6</v>
      </c>
      <c r="H589" s="40">
        <v>68</v>
      </c>
      <c r="I589" s="40">
        <v>76.3</v>
      </c>
      <c r="J589" s="40">
        <v>79.3</v>
      </c>
      <c r="K589" s="40">
        <v>77.900000000000006</v>
      </c>
      <c r="L589" s="40">
        <v>70.2</v>
      </c>
      <c r="M589" s="40">
        <v>59.4</v>
      </c>
      <c r="N589" s="40">
        <v>48.1</v>
      </c>
      <c r="O589" s="40">
        <v>38.6</v>
      </c>
      <c r="P589">
        <v>23</v>
      </c>
      <c r="S589" s="36" t="str">
        <f>IFERROR(HLOOKUP(SANCO2!$D$8,'phius_monthly climate data'!$V$3:$CI$82,'phius_monthly climate data'!$CJ589,FALSE),"")</f>
        <v/>
      </c>
      <c r="CJ589">
        <v>587</v>
      </c>
    </row>
    <row r="590" spans="1:88" ht="15" thickBot="1" x14ac:dyDescent="0.35">
      <c r="A590" t="s">
        <v>5</v>
      </c>
      <c r="B590" t="s">
        <v>61</v>
      </c>
      <c r="C590" t="s">
        <v>690</v>
      </c>
      <c r="D590" s="39">
        <v>33.799999999999997</v>
      </c>
      <c r="E590" s="40">
        <v>38.299999999999997</v>
      </c>
      <c r="F590" s="40">
        <v>46.7</v>
      </c>
      <c r="G590" s="40">
        <v>56.3</v>
      </c>
      <c r="H590" s="40">
        <v>65.099999999999994</v>
      </c>
      <c r="I590" s="40">
        <v>73.900000000000006</v>
      </c>
      <c r="J590" s="40">
        <v>78.2</v>
      </c>
      <c r="K590" s="40">
        <v>77.7</v>
      </c>
      <c r="L590" s="40">
        <v>68.900000000000006</v>
      </c>
      <c r="M590" s="40">
        <v>57.8</v>
      </c>
      <c r="N590" s="40">
        <v>46.3</v>
      </c>
      <c r="O590" s="40">
        <v>36.299999999999997</v>
      </c>
      <c r="P590">
        <v>15</v>
      </c>
      <c r="S590" s="36" t="str">
        <f>IFERROR(HLOOKUP(SANCO2!$D$8,'phius_monthly climate data'!$V$3:$CI$82,'phius_monthly climate data'!$CJ590,FALSE),"")</f>
        <v/>
      </c>
      <c r="CJ590">
        <v>588</v>
      </c>
    </row>
    <row r="591" spans="1:88" ht="15" thickBot="1" x14ac:dyDescent="0.35">
      <c r="A591" t="s">
        <v>5</v>
      </c>
      <c r="B591" t="s">
        <v>61</v>
      </c>
      <c r="C591" t="s">
        <v>691</v>
      </c>
      <c r="D591" s="39">
        <v>27.7</v>
      </c>
      <c r="E591" s="40">
        <v>32</v>
      </c>
      <c r="F591" s="40">
        <v>43.3</v>
      </c>
      <c r="G591" s="40">
        <v>54.7</v>
      </c>
      <c r="H591" s="40">
        <v>65.099999999999994</v>
      </c>
      <c r="I591" s="40">
        <v>73.8</v>
      </c>
      <c r="J591" s="40">
        <v>77.7</v>
      </c>
      <c r="K591" s="40">
        <v>76</v>
      </c>
      <c r="L591" s="40">
        <v>67.3</v>
      </c>
      <c r="M591" s="40">
        <v>55.6</v>
      </c>
      <c r="N591" s="40">
        <v>42.8</v>
      </c>
      <c r="O591" s="40">
        <v>30.5</v>
      </c>
      <c r="P591">
        <v>12</v>
      </c>
      <c r="S591" s="36" t="str">
        <f>IFERROR(HLOOKUP(SANCO2!$D$8,'phius_monthly climate data'!$V$3:$CI$82,'phius_monthly climate data'!$CJ591,FALSE),"")</f>
        <v/>
      </c>
      <c r="CJ591">
        <v>589</v>
      </c>
    </row>
    <row r="592" spans="1:88" ht="15" thickBot="1" x14ac:dyDescent="0.35">
      <c r="A592" t="s">
        <v>5</v>
      </c>
      <c r="B592" t="s">
        <v>61</v>
      </c>
      <c r="C592" t="s">
        <v>692</v>
      </c>
      <c r="D592" s="39">
        <v>32.6</v>
      </c>
      <c r="E592" s="40">
        <v>37</v>
      </c>
      <c r="F592" s="40">
        <v>46.9</v>
      </c>
      <c r="G592" s="40">
        <v>57.7</v>
      </c>
      <c r="H592" s="40">
        <v>67.2</v>
      </c>
      <c r="I592" s="40">
        <v>76.2</v>
      </c>
      <c r="J592" s="40">
        <v>80.099999999999994</v>
      </c>
      <c r="K592" s="40">
        <v>78.900000000000006</v>
      </c>
      <c r="L592" s="40">
        <v>70.400000000000006</v>
      </c>
      <c r="M592" s="40">
        <v>59</v>
      </c>
      <c r="N592" s="40">
        <v>46.8</v>
      </c>
      <c r="O592" s="40">
        <v>36.200000000000003</v>
      </c>
      <c r="P592">
        <v>11</v>
      </c>
      <c r="S592" s="36" t="str">
        <f>IFERROR(HLOOKUP(SANCO2!$D$8,'phius_monthly climate data'!$V$3:$CI$82,'phius_monthly climate data'!$CJ592,FALSE),"")</f>
        <v/>
      </c>
      <c r="CJ592">
        <v>590</v>
      </c>
    </row>
    <row r="593" spans="1:88" ht="15" thickBot="1" x14ac:dyDescent="0.35">
      <c r="A593" t="s">
        <v>5</v>
      </c>
      <c r="B593" t="s">
        <v>61</v>
      </c>
      <c r="C593" t="s">
        <v>693</v>
      </c>
      <c r="D593" s="39">
        <v>31.9</v>
      </c>
      <c r="E593" s="40">
        <v>36.200000000000003</v>
      </c>
      <c r="F593" s="40">
        <v>46</v>
      </c>
      <c r="G593" s="40">
        <v>56.3</v>
      </c>
      <c r="H593" s="40">
        <v>65.599999999999994</v>
      </c>
      <c r="I593" s="40">
        <v>74.3</v>
      </c>
      <c r="J593" s="40">
        <v>78.3</v>
      </c>
      <c r="K593" s="40">
        <v>76.8</v>
      </c>
      <c r="L593" s="40">
        <v>68.099999999999994</v>
      </c>
      <c r="M593" s="40">
        <v>57</v>
      </c>
      <c r="N593" s="40">
        <v>45.4</v>
      </c>
      <c r="O593" s="40">
        <v>35.200000000000003</v>
      </c>
      <c r="P593">
        <v>18</v>
      </c>
      <c r="S593" s="36" t="str">
        <f>IFERROR(HLOOKUP(SANCO2!$D$8,'phius_monthly climate data'!$V$3:$CI$82,'phius_monthly climate data'!$CJ593,FALSE),"")</f>
        <v/>
      </c>
      <c r="CJ593">
        <v>591</v>
      </c>
    </row>
    <row r="594" spans="1:88" ht="15" thickBot="1" x14ac:dyDescent="0.35">
      <c r="A594" t="s">
        <v>5</v>
      </c>
      <c r="B594" t="s">
        <v>61</v>
      </c>
      <c r="C594" t="s">
        <v>694</v>
      </c>
      <c r="D594" s="39">
        <v>32.1</v>
      </c>
      <c r="E594" s="40">
        <v>35.700000000000003</v>
      </c>
      <c r="F594" s="40">
        <v>45.5</v>
      </c>
      <c r="G594" s="40">
        <v>56.1</v>
      </c>
      <c r="H594" s="40">
        <v>64.599999999999994</v>
      </c>
      <c r="I594" s="40">
        <v>72.7</v>
      </c>
      <c r="J594" s="40">
        <v>77.400000000000006</v>
      </c>
      <c r="K594" s="40">
        <v>77</v>
      </c>
      <c r="L594" s="40">
        <v>68</v>
      </c>
      <c r="M594" s="40">
        <v>56.7</v>
      </c>
      <c r="N594" s="40">
        <v>45.8</v>
      </c>
      <c r="O594" s="40">
        <v>34.6</v>
      </c>
      <c r="P594">
        <v>1</v>
      </c>
      <c r="S594" s="36" t="str">
        <f>IFERROR(HLOOKUP(SANCO2!$D$8,'phius_monthly climate data'!$V$3:$CI$82,'phius_monthly climate data'!$CJ594,FALSE),"")</f>
        <v/>
      </c>
      <c r="CJ594">
        <v>592</v>
      </c>
    </row>
    <row r="595" spans="1:88" ht="15" thickBot="1" x14ac:dyDescent="0.35">
      <c r="A595" t="s">
        <v>5</v>
      </c>
      <c r="B595" t="s">
        <v>61</v>
      </c>
      <c r="C595" t="s">
        <v>695</v>
      </c>
      <c r="D595" s="39">
        <v>30.4</v>
      </c>
      <c r="E595" s="40">
        <v>35.799999999999997</v>
      </c>
      <c r="F595" s="40">
        <v>44.9</v>
      </c>
      <c r="G595" s="40">
        <v>55.2</v>
      </c>
      <c r="H595" s="40">
        <v>65.099999999999994</v>
      </c>
      <c r="I595" s="40">
        <v>74.400000000000006</v>
      </c>
      <c r="J595" s="40">
        <v>78.8</v>
      </c>
      <c r="K595" s="40">
        <v>77.2</v>
      </c>
      <c r="L595" s="40">
        <v>68.599999999999994</v>
      </c>
      <c r="M595" s="40">
        <v>57.4</v>
      </c>
      <c r="N595" s="40">
        <v>44.8</v>
      </c>
      <c r="O595" s="40">
        <v>34</v>
      </c>
      <c r="P595">
        <v>5</v>
      </c>
      <c r="S595" s="36" t="str">
        <f>IFERROR(HLOOKUP(SANCO2!$D$8,'phius_monthly climate data'!$V$3:$CI$82,'phius_monthly climate data'!$CJ595,FALSE),"")</f>
        <v/>
      </c>
      <c r="CJ595">
        <v>593</v>
      </c>
    </row>
    <row r="596" spans="1:88" ht="15" thickBot="1" x14ac:dyDescent="0.35">
      <c r="A596" t="s">
        <v>5</v>
      </c>
      <c r="B596" t="s">
        <v>62</v>
      </c>
      <c r="C596" t="s">
        <v>696</v>
      </c>
      <c r="D596" s="39">
        <v>44.3</v>
      </c>
      <c r="E596" s="40">
        <v>49.2</v>
      </c>
      <c r="F596" s="40">
        <v>55.5</v>
      </c>
      <c r="G596" s="40">
        <v>63.2</v>
      </c>
      <c r="H596" s="40">
        <v>71.599999999999994</v>
      </c>
      <c r="I596" s="40">
        <v>78.8</v>
      </c>
      <c r="J596" s="40">
        <v>81.400000000000006</v>
      </c>
      <c r="K596" s="40">
        <v>80.7</v>
      </c>
      <c r="L596" s="40">
        <v>75.099999999999994</v>
      </c>
      <c r="M596" s="40">
        <v>63.6</v>
      </c>
      <c r="N596" s="40">
        <v>52.4</v>
      </c>
      <c r="O596" s="40">
        <v>47.1</v>
      </c>
      <c r="P596">
        <v>21</v>
      </c>
      <c r="S596" s="36" t="str">
        <f>IFERROR(HLOOKUP(SANCO2!$D$8,'phius_monthly climate data'!$V$3:$CI$82,'phius_monthly climate data'!$CJ596,FALSE),"")</f>
        <v/>
      </c>
      <c r="CJ596">
        <v>594</v>
      </c>
    </row>
    <row r="597" spans="1:88" ht="15" thickBot="1" x14ac:dyDescent="0.35">
      <c r="A597" t="s">
        <v>5</v>
      </c>
      <c r="B597" t="s">
        <v>62</v>
      </c>
      <c r="C597" t="s">
        <v>697</v>
      </c>
      <c r="D597" s="39">
        <v>44.5</v>
      </c>
      <c r="E597" s="40">
        <v>48.2</v>
      </c>
      <c r="F597" s="40">
        <v>54.8</v>
      </c>
      <c r="G597" s="40">
        <v>62.7</v>
      </c>
      <c r="H597" s="40">
        <v>71.099999999999994</v>
      </c>
      <c r="I597" s="40">
        <v>77.5</v>
      </c>
      <c r="J597" s="40">
        <v>81</v>
      </c>
      <c r="K597" s="40">
        <v>80.099999999999994</v>
      </c>
      <c r="L597" s="40">
        <v>74.5</v>
      </c>
      <c r="M597" s="40">
        <v>64</v>
      </c>
      <c r="N597" s="40">
        <v>53.4</v>
      </c>
      <c r="O597" s="40">
        <v>45.3</v>
      </c>
      <c r="P597">
        <v>19</v>
      </c>
      <c r="S597" s="36" t="str">
        <f>IFERROR(HLOOKUP(SANCO2!$D$8,'phius_monthly climate data'!$V$3:$CI$82,'phius_monthly climate data'!$CJ597,FALSE),"")</f>
        <v/>
      </c>
      <c r="CJ597">
        <v>595</v>
      </c>
    </row>
    <row r="598" spans="1:88" ht="15" thickBot="1" x14ac:dyDescent="0.35">
      <c r="A598" t="s">
        <v>5</v>
      </c>
      <c r="B598" t="s">
        <v>62</v>
      </c>
      <c r="C598" t="s">
        <v>698</v>
      </c>
      <c r="D598" s="39">
        <v>44.8</v>
      </c>
      <c r="E598" s="40">
        <v>48.4</v>
      </c>
      <c r="F598" s="40">
        <v>56</v>
      </c>
      <c r="G598" s="40">
        <v>64.2</v>
      </c>
      <c r="H598" s="40">
        <v>72.400000000000006</v>
      </c>
      <c r="I598" s="40">
        <v>79.099999999999994</v>
      </c>
      <c r="J598" s="40">
        <v>81.400000000000006</v>
      </c>
      <c r="K598" s="40">
        <v>81.2</v>
      </c>
      <c r="L598" s="40">
        <v>75.3</v>
      </c>
      <c r="M598" s="40">
        <v>64.599999999999994</v>
      </c>
      <c r="N598" s="40">
        <v>54.1</v>
      </c>
      <c r="O598" s="40">
        <v>46.9</v>
      </c>
      <c r="P598">
        <v>27</v>
      </c>
      <c r="S598" s="36" t="str">
        <f>IFERROR(HLOOKUP(SANCO2!$D$8,'phius_monthly climate data'!$V$3:$CI$82,'phius_monthly climate data'!$CJ598,FALSE),"")</f>
        <v/>
      </c>
      <c r="CJ598">
        <v>596</v>
      </c>
    </row>
    <row r="599" spans="1:88" ht="15" thickBot="1" x14ac:dyDescent="0.35">
      <c r="A599" t="s">
        <v>5</v>
      </c>
      <c r="B599" t="s">
        <v>62</v>
      </c>
      <c r="C599" t="s">
        <v>699</v>
      </c>
      <c r="D599" s="39">
        <v>51.5</v>
      </c>
      <c r="E599" s="40">
        <v>54.3</v>
      </c>
      <c r="F599" s="40">
        <v>60.2</v>
      </c>
      <c r="G599" s="40">
        <v>67.8</v>
      </c>
      <c r="H599" s="40">
        <v>75</v>
      </c>
      <c r="I599" s="40">
        <v>80.900000000000006</v>
      </c>
      <c r="J599" s="40">
        <v>82.4</v>
      </c>
      <c r="K599" s="40">
        <v>82.4</v>
      </c>
      <c r="L599" s="40">
        <v>78.599999999999994</v>
      </c>
      <c r="M599" s="40">
        <v>69.5</v>
      </c>
      <c r="N599" s="40">
        <v>59.6</v>
      </c>
      <c r="O599" s="40">
        <v>53.4</v>
      </c>
      <c r="P599">
        <v>38</v>
      </c>
      <c r="S599" s="36" t="str">
        <f>IFERROR(HLOOKUP(SANCO2!$D$8,'phius_monthly climate data'!$V$3:$CI$82,'phius_monthly climate data'!$CJ599,FALSE),"")</f>
        <v/>
      </c>
      <c r="CJ599">
        <v>597</v>
      </c>
    </row>
    <row r="600" spans="1:88" ht="15" thickBot="1" x14ac:dyDescent="0.35">
      <c r="A600" t="s">
        <v>5</v>
      </c>
      <c r="B600" t="s">
        <v>62</v>
      </c>
      <c r="C600" t="s">
        <v>700</v>
      </c>
      <c r="D600" s="39">
        <v>48.4</v>
      </c>
      <c r="E600" s="40">
        <v>51.6</v>
      </c>
      <c r="F600" s="40">
        <v>58.1</v>
      </c>
      <c r="G600" s="40">
        <v>65.099999999999994</v>
      </c>
      <c r="H600" s="40">
        <v>72.900000000000006</v>
      </c>
      <c r="I600" s="40">
        <v>78.900000000000006</v>
      </c>
      <c r="J600" s="40">
        <v>80.8</v>
      </c>
      <c r="K600" s="40">
        <v>81</v>
      </c>
      <c r="L600" s="40">
        <v>76.3</v>
      </c>
      <c r="M600" s="40">
        <v>66.2</v>
      </c>
      <c r="N600" s="40">
        <v>55.9</v>
      </c>
      <c r="O600" s="40">
        <v>50</v>
      </c>
      <c r="P600">
        <v>35</v>
      </c>
      <c r="S600" s="36" t="str">
        <f>IFERROR(HLOOKUP(SANCO2!$D$8,'phius_monthly climate data'!$V$3:$CI$82,'phius_monthly climate data'!$CJ600,FALSE),"")</f>
        <v/>
      </c>
      <c r="CJ600">
        <v>598</v>
      </c>
    </row>
    <row r="601" spans="1:88" ht="15" thickBot="1" x14ac:dyDescent="0.35">
      <c r="A601" t="s">
        <v>5</v>
      </c>
      <c r="B601" t="s">
        <v>62</v>
      </c>
      <c r="C601" t="s">
        <v>701</v>
      </c>
      <c r="D601" s="39">
        <v>47.1</v>
      </c>
      <c r="E601" s="40">
        <v>50.5</v>
      </c>
      <c r="F601" s="40">
        <v>57.4</v>
      </c>
      <c r="G601" s="40">
        <v>64.8</v>
      </c>
      <c r="H601" s="40">
        <v>72.7</v>
      </c>
      <c r="I601" s="40">
        <v>79.400000000000006</v>
      </c>
      <c r="J601" s="40">
        <v>81.599999999999994</v>
      </c>
      <c r="K601" s="40">
        <v>81.5</v>
      </c>
      <c r="L601" s="40">
        <v>76.2</v>
      </c>
      <c r="M601" s="40">
        <v>65.5</v>
      </c>
      <c r="N601" s="40">
        <v>55.1</v>
      </c>
      <c r="O601" s="40">
        <v>48.7</v>
      </c>
      <c r="P601">
        <v>33</v>
      </c>
      <c r="S601" s="36" t="str">
        <f>IFERROR(HLOOKUP(SANCO2!$D$8,'phius_monthly climate data'!$V$3:$CI$82,'phius_monthly climate data'!$CJ601,FALSE),"")</f>
        <v/>
      </c>
      <c r="CJ601">
        <v>599</v>
      </c>
    </row>
    <row r="602" spans="1:88" ht="15" thickBot="1" x14ac:dyDescent="0.35">
      <c r="A602" t="s">
        <v>5</v>
      </c>
      <c r="B602" t="s">
        <v>62</v>
      </c>
      <c r="C602" t="s">
        <v>702</v>
      </c>
      <c r="D602" s="39">
        <v>52</v>
      </c>
      <c r="E602" s="40">
        <v>55.6</v>
      </c>
      <c r="F602" s="40">
        <v>60.8</v>
      </c>
      <c r="G602" s="40">
        <v>68</v>
      </c>
      <c r="H602" s="40">
        <v>75.599999999999994</v>
      </c>
      <c r="I602" s="40">
        <v>81.5</v>
      </c>
      <c r="J602" s="40">
        <v>83</v>
      </c>
      <c r="K602" s="40">
        <v>83.1</v>
      </c>
      <c r="L602" s="40">
        <v>79</v>
      </c>
      <c r="M602" s="40">
        <v>69.900000000000006</v>
      </c>
      <c r="N602" s="40">
        <v>60.2</v>
      </c>
      <c r="O602" s="40">
        <v>55.2</v>
      </c>
      <c r="P602">
        <v>32</v>
      </c>
      <c r="S602" s="36" t="str">
        <f>IFERROR(HLOOKUP(SANCO2!$D$8,'phius_monthly climate data'!$V$3:$CI$82,'phius_monthly climate data'!$CJ602,FALSE),"")</f>
        <v/>
      </c>
      <c r="CJ602">
        <v>600</v>
      </c>
    </row>
    <row r="603" spans="1:88" ht="15" thickBot="1" x14ac:dyDescent="0.35">
      <c r="A603" t="s">
        <v>5</v>
      </c>
      <c r="B603" t="s">
        <v>62</v>
      </c>
      <c r="C603" t="s">
        <v>703</v>
      </c>
      <c r="D603" s="39">
        <v>49.6</v>
      </c>
      <c r="E603" s="40">
        <v>52.9</v>
      </c>
      <c r="F603" s="40">
        <v>59.1</v>
      </c>
      <c r="G603" s="40">
        <v>65.7</v>
      </c>
      <c r="H603" s="40">
        <v>73.3</v>
      </c>
      <c r="I603" s="40">
        <v>79.400000000000006</v>
      </c>
      <c r="J603" s="40">
        <v>81</v>
      </c>
      <c r="K603" s="40">
        <v>81.3</v>
      </c>
      <c r="L603" s="40">
        <v>76.8</v>
      </c>
      <c r="M603" s="40">
        <v>67.099999999999994</v>
      </c>
      <c r="N603" s="40">
        <v>57</v>
      </c>
      <c r="O603" s="40">
        <v>51.2</v>
      </c>
      <c r="P603">
        <v>32</v>
      </c>
      <c r="S603" s="36" t="str">
        <f>IFERROR(HLOOKUP(SANCO2!$D$8,'phius_monthly climate data'!$V$3:$CI$82,'phius_monthly climate data'!$CJ603,FALSE),"")</f>
        <v/>
      </c>
      <c r="CJ603">
        <v>601</v>
      </c>
    </row>
    <row r="604" spans="1:88" ht="15" thickBot="1" x14ac:dyDescent="0.35">
      <c r="A604" t="s">
        <v>5</v>
      </c>
      <c r="B604" t="s">
        <v>62</v>
      </c>
      <c r="C604" t="s">
        <v>704</v>
      </c>
      <c r="D604" s="39">
        <v>46.6</v>
      </c>
      <c r="E604" s="40">
        <v>50.1</v>
      </c>
      <c r="F604" s="40">
        <v>57</v>
      </c>
      <c r="G604" s="40">
        <v>64.099999999999994</v>
      </c>
      <c r="H604" s="40">
        <v>71.900000000000006</v>
      </c>
      <c r="I604" s="40">
        <v>78.5</v>
      </c>
      <c r="J604" s="40">
        <v>80.900000000000006</v>
      </c>
      <c r="K604" s="40">
        <v>80.7</v>
      </c>
      <c r="L604" s="40">
        <v>75.5</v>
      </c>
      <c r="M604" s="40">
        <v>64.7</v>
      </c>
      <c r="N604" s="40">
        <v>54.5</v>
      </c>
      <c r="O604" s="40">
        <v>48.4</v>
      </c>
      <c r="P604">
        <v>34</v>
      </c>
      <c r="S604" s="36" t="str">
        <f>IFERROR(HLOOKUP(SANCO2!$D$8,'phius_monthly climate data'!$V$3:$CI$82,'phius_monthly climate data'!$CJ604,FALSE),"")</f>
        <v/>
      </c>
      <c r="CJ604">
        <v>602</v>
      </c>
    </row>
    <row r="605" spans="1:88" ht="15" thickBot="1" x14ac:dyDescent="0.35">
      <c r="A605" t="s">
        <v>5</v>
      </c>
      <c r="B605" t="s">
        <v>62</v>
      </c>
      <c r="C605" t="s">
        <v>705</v>
      </c>
      <c r="D605" s="39">
        <v>46.4</v>
      </c>
      <c r="E605" s="40">
        <v>50.2</v>
      </c>
      <c r="F605" s="40">
        <v>57.5</v>
      </c>
      <c r="G605" s="40">
        <v>63.9</v>
      </c>
      <c r="H605" s="40">
        <v>72.3</v>
      </c>
      <c r="I605" s="40">
        <v>79.400000000000006</v>
      </c>
      <c r="J605" s="40">
        <v>81.400000000000006</v>
      </c>
      <c r="K605" s="40">
        <v>80.8</v>
      </c>
      <c r="L605" s="40">
        <v>75.8</v>
      </c>
      <c r="M605" s="40">
        <v>64.7</v>
      </c>
      <c r="N605" s="40">
        <v>53.8</v>
      </c>
      <c r="O605" s="40">
        <v>49.3</v>
      </c>
      <c r="P605">
        <v>35</v>
      </c>
      <c r="S605" s="36" t="str">
        <f>IFERROR(HLOOKUP(SANCO2!$D$8,'phius_monthly climate data'!$V$3:$CI$82,'phius_monthly climate data'!$CJ605,FALSE),"")</f>
        <v/>
      </c>
      <c r="CJ605">
        <v>603</v>
      </c>
    </row>
    <row r="606" spans="1:88" ht="15" thickBot="1" x14ac:dyDescent="0.35">
      <c r="A606" t="s">
        <v>5</v>
      </c>
      <c r="B606" t="s">
        <v>62</v>
      </c>
      <c r="C606" t="s">
        <v>706</v>
      </c>
      <c r="D606" s="39">
        <v>47.9</v>
      </c>
      <c r="E606" s="40">
        <v>51.5</v>
      </c>
      <c r="F606" s="40">
        <v>57.7</v>
      </c>
      <c r="G606" s="40">
        <v>64.8</v>
      </c>
      <c r="H606" s="40">
        <v>72.900000000000006</v>
      </c>
      <c r="I606" s="40">
        <v>78.8</v>
      </c>
      <c r="J606" s="40">
        <v>80.8</v>
      </c>
      <c r="K606" s="40">
        <v>80.5</v>
      </c>
      <c r="L606" s="40">
        <v>75.3</v>
      </c>
      <c r="M606" s="40">
        <v>65.7</v>
      </c>
      <c r="N606" s="40">
        <v>56.2</v>
      </c>
      <c r="O606" s="40">
        <v>49.8</v>
      </c>
      <c r="P606">
        <v>30</v>
      </c>
      <c r="S606" s="36" t="str">
        <f>IFERROR(HLOOKUP(SANCO2!$D$8,'phius_monthly climate data'!$V$3:$CI$82,'phius_monthly climate data'!$CJ606,FALSE),"")</f>
        <v/>
      </c>
      <c r="CJ606">
        <v>604</v>
      </c>
    </row>
    <row r="607" spans="1:88" ht="15" thickBot="1" x14ac:dyDescent="0.35">
      <c r="A607" t="s">
        <v>5</v>
      </c>
      <c r="B607" t="s">
        <v>62</v>
      </c>
      <c r="C607" t="s">
        <v>707</v>
      </c>
      <c r="D607" s="39">
        <v>42.6</v>
      </c>
      <c r="E607" s="40">
        <v>46.4</v>
      </c>
      <c r="F607" s="40">
        <v>54</v>
      </c>
      <c r="G607" s="40">
        <v>62.4</v>
      </c>
      <c r="H607" s="40">
        <v>70.599999999999994</v>
      </c>
      <c r="I607" s="40">
        <v>78</v>
      </c>
      <c r="J607" s="40">
        <v>81</v>
      </c>
      <c r="K607" s="40">
        <v>80.5</v>
      </c>
      <c r="L607" s="40">
        <v>74</v>
      </c>
      <c r="M607" s="40">
        <v>63</v>
      </c>
      <c r="N607" s="40">
        <v>52.1</v>
      </c>
      <c r="O607" s="40">
        <v>44.8</v>
      </c>
      <c r="P607">
        <v>29</v>
      </c>
      <c r="S607" s="36" t="str">
        <f>IFERROR(HLOOKUP(SANCO2!$D$8,'phius_monthly climate data'!$V$3:$CI$82,'phius_monthly climate data'!$CJ607,FALSE),"")</f>
        <v/>
      </c>
      <c r="CJ607">
        <v>605</v>
      </c>
    </row>
    <row r="608" spans="1:88" ht="15" thickBot="1" x14ac:dyDescent="0.35">
      <c r="A608" t="s">
        <v>5</v>
      </c>
      <c r="B608" t="s">
        <v>63</v>
      </c>
      <c r="C608" t="s">
        <v>708</v>
      </c>
      <c r="D608" s="39">
        <v>27.1</v>
      </c>
      <c r="E608" s="40">
        <v>30.2</v>
      </c>
      <c r="F608" s="40">
        <v>37.9</v>
      </c>
      <c r="G608" s="40">
        <v>45.7</v>
      </c>
      <c r="H608" s="40">
        <v>55.1</v>
      </c>
      <c r="I608" s="40">
        <v>64</v>
      </c>
      <c r="J608" s="40">
        <v>73.099999999999994</v>
      </c>
      <c r="K608" s="40">
        <v>71.7</v>
      </c>
      <c r="L608" s="40">
        <v>61.7</v>
      </c>
      <c r="M608" s="40">
        <v>48.3</v>
      </c>
      <c r="N608" s="40">
        <v>36.299999999999997</v>
      </c>
      <c r="O608" s="40">
        <v>27.2</v>
      </c>
      <c r="P608">
        <v>3</v>
      </c>
      <c r="S608" s="36" t="str">
        <f>IFERROR(HLOOKUP(SANCO2!$D$8,'phius_monthly climate data'!$V$3:$CI$82,'phius_monthly climate data'!$CJ608,FALSE),"")</f>
        <v/>
      </c>
      <c r="CJ608">
        <v>606</v>
      </c>
    </row>
    <row r="609" spans="1:88" ht="15" thickBot="1" x14ac:dyDescent="0.35">
      <c r="A609" t="s">
        <v>5</v>
      </c>
      <c r="B609" t="s">
        <v>63</v>
      </c>
      <c r="C609" t="s">
        <v>709</v>
      </c>
      <c r="D609" s="39">
        <v>21.7</v>
      </c>
      <c r="E609" s="40">
        <v>24.9</v>
      </c>
      <c r="F609" s="40">
        <v>34.5</v>
      </c>
      <c r="G609" s="40">
        <v>42.4</v>
      </c>
      <c r="H609" s="40">
        <v>51.3</v>
      </c>
      <c r="I609" s="40">
        <v>58.6</v>
      </c>
      <c r="J609" s="40">
        <v>67.599999999999994</v>
      </c>
      <c r="K609" s="40">
        <v>65.8</v>
      </c>
      <c r="L609" s="40">
        <v>56.6</v>
      </c>
      <c r="M609" s="40">
        <v>43.7</v>
      </c>
      <c r="N609" s="40">
        <v>30.3</v>
      </c>
      <c r="O609" s="40">
        <v>20.6</v>
      </c>
      <c r="P609">
        <v>-7</v>
      </c>
      <c r="S609" s="36" t="str">
        <f>IFERROR(HLOOKUP(SANCO2!$D$8,'phius_monthly climate data'!$V$3:$CI$82,'phius_monthly climate data'!$CJ609,FALSE),"")</f>
        <v/>
      </c>
      <c r="CJ609">
        <v>607</v>
      </c>
    </row>
    <row r="610" spans="1:88" ht="15" thickBot="1" x14ac:dyDescent="0.35">
      <c r="A610" t="s">
        <v>5</v>
      </c>
      <c r="B610" t="s">
        <v>63</v>
      </c>
      <c r="C610" t="s">
        <v>710</v>
      </c>
      <c r="D610" s="39">
        <v>20.5</v>
      </c>
      <c r="E610" s="40">
        <v>22.6</v>
      </c>
      <c r="F610" s="40">
        <v>31.8</v>
      </c>
      <c r="G610" s="40">
        <v>38.700000000000003</v>
      </c>
      <c r="H610" s="40">
        <v>47.3</v>
      </c>
      <c r="I610" s="40">
        <v>54.8</v>
      </c>
      <c r="J610" s="40">
        <v>63.7</v>
      </c>
      <c r="K610" s="40">
        <v>61.8</v>
      </c>
      <c r="L610" s="40">
        <v>53</v>
      </c>
      <c r="M610" s="40">
        <v>40.9</v>
      </c>
      <c r="N610" s="40">
        <v>28.4</v>
      </c>
      <c r="O610" s="40">
        <v>18.8</v>
      </c>
      <c r="P610">
        <v>6</v>
      </c>
      <c r="S610" s="36" t="str">
        <f>IFERROR(HLOOKUP(SANCO2!$D$8,'phius_monthly climate data'!$V$3:$CI$82,'phius_monthly climate data'!$CJ610,FALSE),"")</f>
        <v/>
      </c>
      <c r="CJ610">
        <v>608</v>
      </c>
    </row>
    <row r="611" spans="1:88" ht="15" thickBot="1" x14ac:dyDescent="0.35">
      <c r="A611" t="s">
        <v>5</v>
      </c>
      <c r="B611" t="s">
        <v>63</v>
      </c>
      <c r="C611" t="s">
        <v>711</v>
      </c>
      <c r="D611" s="39">
        <v>22.2</v>
      </c>
      <c r="E611" s="40">
        <v>23.4</v>
      </c>
      <c r="F611" s="40">
        <v>31</v>
      </c>
      <c r="G611" s="40">
        <v>40</v>
      </c>
      <c r="H611" s="40">
        <v>49.4</v>
      </c>
      <c r="I611" s="40">
        <v>56.8</v>
      </c>
      <c r="J611" s="40">
        <v>65</v>
      </c>
      <c r="K611" s="40">
        <v>63.5</v>
      </c>
      <c r="L611" s="40">
        <v>54.8</v>
      </c>
      <c r="M611" s="40">
        <v>42.8</v>
      </c>
      <c r="N611" s="40">
        <v>30.7</v>
      </c>
      <c r="O611" s="40">
        <v>22.9</v>
      </c>
      <c r="P611">
        <v>-10</v>
      </c>
      <c r="S611" s="36" t="str">
        <f>IFERROR(HLOOKUP(SANCO2!$D$8,'phius_monthly climate data'!$V$3:$CI$82,'phius_monthly climate data'!$CJ611,FALSE),"")</f>
        <v/>
      </c>
      <c r="CJ611">
        <v>609</v>
      </c>
    </row>
    <row r="612" spans="1:88" ht="15" thickBot="1" x14ac:dyDescent="0.35">
      <c r="A612" t="s">
        <v>5</v>
      </c>
      <c r="B612" t="s">
        <v>63</v>
      </c>
      <c r="C612" t="s">
        <v>712</v>
      </c>
      <c r="D612" s="39">
        <v>14</v>
      </c>
      <c r="E612" s="40">
        <v>18.899999999999999</v>
      </c>
      <c r="F612" s="40">
        <v>30.8</v>
      </c>
      <c r="G612" s="40">
        <v>44.1</v>
      </c>
      <c r="H612" s="40">
        <v>54.4</v>
      </c>
      <c r="I612" s="40">
        <v>63.3</v>
      </c>
      <c r="J612" s="40">
        <v>71</v>
      </c>
      <c r="K612" s="40">
        <v>70.3</v>
      </c>
      <c r="L612" s="40">
        <v>59.5</v>
      </c>
      <c r="M612" s="40">
        <v>44.8</v>
      </c>
      <c r="N612" s="40">
        <v>29.3</v>
      </c>
      <c r="O612" s="40">
        <v>17.100000000000001</v>
      </c>
      <c r="P612">
        <v>-14</v>
      </c>
      <c r="S612" s="36" t="str">
        <f>IFERROR(HLOOKUP(SANCO2!$D$8,'phius_monthly climate data'!$V$3:$CI$82,'phius_monthly climate data'!$CJ612,FALSE),"")</f>
        <v/>
      </c>
      <c r="CJ612">
        <v>610</v>
      </c>
    </row>
    <row r="613" spans="1:88" ht="15" thickBot="1" x14ac:dyDescent="0.35">
      <c r="A613" t="s">
        <v>5</v>
      </c>
      <c r="B613" t="s">
        <v>63</v>
      </c>
      <c r="C613" t="s">
        <v>713</v>
      </c>
      <c r="D613" s="39">
        <v>16.600000000000001</v>
      </c>
      <c r="E613" s="40">
        <v>20.5</v>
      </c>
      <c r="F613" s="40">
        <v>32</v>
      </c>
      <c r="G613" s="40">
        <v>43.2</v>
      </c>
      <c r="H613" s="40">
        <v>53.2</v>
      </c>
      <c r="I613" s="40">
        <v>62.5</v>
      </c>
      <c r="J613" s="40">
        <v>71</v>
      </c>
      <c r="K613" s="40">
        <v>69.5</v>
      </c>
      <c r="L613" s="40">
        <v>59.2</v>
      </c>
      <c r="M613" s="40">
        <v>45.1</v>
      </c>
      <c r="N613" s="40">
        <v>31.3</v>
      </c>
      <c r="O613" s="40">
        <v>20.100000000000001</v>
      </c>
      <c r="P613">
        <v>-8</v>
      </c>
      <c r="S613" s="36" t="str">
        <f>IFERROR(HLOOKUP(SANCO2!$D$8,'phius_monthly climate data'!$V$3:$CI$82,'phius_monthly climate data'!$CJ613,FALSE),"")</f>
        <v/>
      </c>
      <c r="CJ613">
        <v>611</v>
      </c>
    </row>
    <row r="614" spans="1:88" ht="15" thickBot="1" x14ac:dyDescent="0.35">
      <c r="A614" t="s">
        <v>5</v>
      </c>
      <c r="B614" t="s">
        <v>63</v>
      </c>
      <c r="C614" t="s">
        <v>714</v>
      </c>
      <c r="D614" s="39">
        <v>25.8</v>
      </c>
      <c r="E614" s="40">
        <v>27.8</v>
      </c>
      <c r="F614" s="40">
        <v>34.6</v>
      </c>
      <c r="G614" s="40">
        <v>42.9</v>
      </c>
      <c r="H614" s="40">
        <v>51.7</v>
      </c>
      <c r="I614" s="40">
        <v>59.2</v>
      </c>
      <c r="J614" s="40">
        <v>68.3</v>
      </c>
      <c r="K614" s="40">
        <v>67.099999999999994</v>
      </c>
      <c r="L614" s="40">
        <v>58.1</v>
      </c>
      <c r="M614" s="40">
        <v>45.7</v>
      </c>
      <c r="N614" s="40">
        <v>34.1</v>
      </c>
      <c r="O614" s="40">
        <v>26.2</v>
      </c>
      <c r="P614">
        <v>-13</v>
      </c>
      <c r="S614" s="36" t="str">
        <f>IFERROR(HLOOKUP(SANCO2!$D$8,'phius_monthly climate data'!$V$3:$CI$82,'phius_monthly climate data'!$CJ614,FALSE),"")</f>
        <v/>
      </c>
      <c r="CJ614">
        <v>612</v>
      </c>
    </row>
    <row r="615" spans="1:88" ht="15" thickBot="1" x14ac:dyDescent="0.35">
      <c r="A615" t="s">
        <v>5</v>
      </c>
      <c r="B615" t="s">
        <v>63</v>
      </c>
      <c r="C615" t="s">
        <v>715</v>
      </c>
      <c r="D615" s="39">
        <v>17.7</v>
      </c>
      <c r="E615" s="40">
        <v>22.1</v>
      </c>
      <c r="F615" s="40">
        <v>32.1</v>
      </c>
      <c r="G615" s="40">
        <v>44</v>
      </c>
      <c r="H615" s="40">
        <v>53.5</v>
      </c>
      <c r="I615" s="40">
        <v>61.5</v>
      </c>
      <c r="J615" s="40">
        <v>69.599999999999994</v>
      </c>
      <c r="K615" s="40">
        <v>68.400000000000006</v>
      </c>
      <c r="L615" s="40">
        <v>58.1</v>
      </c>
      <c r="M615" s="40">
        <v>44.7</v>
      </c>
      <c r="N615" s="40">
        <v>30.7</v>
      </c>
      <c r="O615" s="40">
        <v>20.7</v>
      </c>
      <c r="P615">
        <v>-9</v>
      </c>
      <c r="S615" s="36" t="str">
        <f>IFERROR(HLOOKUP(SANCO2!$D$8,'phius_monthly climate data'!$V$3:$CI$82,'phius_monthly climate data'!$CJ615,FALSE),"")</f>
        <v/>
      </c>
      <c r="CJ615">
        <v>613</v>
      </c>
    </row>
    <row r="616" spans="1:88" ht="15" thickBot="1" x14ac:dyDescent="0.35">
      <c r="A616" t="s">
        <v>5</v>
      </c>
      <c r="B616" t="s">
        <v>63</v>
      </c>
      <c r="C616" t="s">
        <v>716</v>
      </c>
      <c r="D616" s="39">
        <v>23.4</v>
      </c>
      <c r="E616" s="40">
        <v>27.6</v>
      </c>
      <c r="F616" s="40">
        <v>36.1</v>
      </c>
      <c r="G616" s="40">
        <v>44.3</v>
      </c>
      <c r="H616" s="40">
        <v>53.5</v>
      </c>
      <c r="I616" s="40">
        <v>61.1</v>
      </c>
      <c r="J616" s="40">
        <v>70.400000000000006</v>
      </c>
      <c r="K616" s="40">
        <v>68.599999999999994</v>
      </c>
      <c r="L616" s="40">
        <v>59.1</v>
      </c>
      <c r="M616" s="40">
        <v>45.8</v>
      </c>
      <c r="N616" s="40">
        <v>32.799999999999997</v>
      </c>
      <c r="O616" s="40">
        <v>23.1</v>
      </c>
      <c r="P616">
        <v>4</v>
      </c>
      <c r="S616" s="36" t="str">
        <f>IFERROR(HLOOKUP(SANCO2!$D$8,'phius_monthly climate data'!$V$3:$CI$82,'phius_monthly climate data'!$CJ616,FALSE),"")</f>
        <v/>
      </c>
      <c r="CJ616">
        <v>614</v>
      </c>
    </row>
    <row r="617" spans="1:88" ht="15" thickBot="1" x14ac:dyDescent="0.35">
      <c r="A617" t="s">
        <v>5</v>
      </c>
      <c r="B617" t="s">
        <v>63</v>
      </c>
      <c r="C617" t="s">
        <v>717</v>
      </c>
      <c r="D617" s="39">
        <v>24.3</v>
      </c>
      <c r="E617" s="40">
        <v>27.4</v>
      </c>
      <c r="F617" s="40">
        <v>35.200000000000003</v>
      </c>
      <c r="G617" s="40">
        <v>43.2</v>
      </c>
      <c r="H617" s="40">
        <v>51.7</v>
      </c>
      <c r="I617" s="40">
        <v>57.6</v>
      </c>
      <c r="J617" s="40">
        <v>65.400000000000006</v>
      </c>
      <c r="K617" s="40">
        <v>64.3</v>
      </c>
      <c r="L617" s="40">
        <v>55.2</v>
      </c>
      <c r="M617" s="40">
        <v>42.4</v>
      </c>
      <c r="N617" s="40">
        <v>32.1</v>
      </c>
      <c r="O617" s="40">
        <v>24</v>
      </c>
      <c r="P617">
        <v>8</v>
      </c>
      <c r="S617" s="36" t="str">
        <f>IFERROR(HLOOKUP(SANCO2!$D$8,'phius_monthly climate data'!$V$3:$CI$82,'phius_monthly climate data'!$CJ617,FALSE),"")</f>
        <v/>
      </c>
      <c r="CJ617">
        <v>615</v>
      </c>
    </row>
    <row r="618" spans="1:88" ht="15" thickBot="1" x14ac:dyDescent="0.35">
      <c r="A618" t="s">
        <v>5</v>
      </c>
      <c r="B618" t="s">
        <v>63</v>
      </c>
      <c r="C618" t="s">
        <v>718</v>
      </c>
      <c r="D618" s="39">
        <v>23.4</v>
      </c>
      <c r="E618" s="40">
        <v>24.4</v>
      </c>
      <c r="F618" s="40">
        <v>32.4</v>
      </c>
      <c r="G618" s="40">
        <v>40.4</v>
      </c>
      <c r="H618" s="40">
        <v>49.5</v>
      </c>
      <c r="I618" s="40">
        <v>57.1</v>
      </c>
      <c r="J618" s="40">
        <v>65.900000000000006</v>
      </c>
      <c r="K618" s="40">
        <v>64.900000000000006</v>
      </c>
      <c r="L618" s="40">
        <v>55.9</v>
      </c>
      <c r="M618" s="40">
        <v>43.9</v>
      </c>
      <c r="N618" s="40">
        <v>32.200000000000003</v>
      </c>
      <c r="O618" s="40">
        <v>24.2</v>
      </c>
      <c r="P618">
        <v>0</v>
      </c>
      <c r="S618" s="36" t="str">
        <f>IFERROR(HLOOKUP(SANCO2!$D$8,'phius_monthly climate data'!$V$3:$CI$82,'phius_monthly climate data'!$CJ618,FALSE),"")</f>
        <v/>
      </c>
      <c r="CJ618">
        <v>616</v>
      </c>
    </row>
    <row r="619" spans="1:88" ht="15" thickBot="1" x14ac:dyDescent="0.35">
      <c r="A619" t="s">
        <v>5</v>
      </c>
      <c r="B619" t="s">
        <v>63</v>
      </c>
      <c r="C619" t="s">
        <v>719</v>
      </c>
      <c r="D619" s="39">
        <v>29.1</v>
      </c>
      <c r="E619" s="40">
        <v>27.8</v>
      </c>
      <c r="F619" s="40">
        <v>36</v>
      </c>
      <c r="G619" s="40">
        <v>42.3</v>
      </c>
      <c r="H619" s="40">
        <v>50.5</v>
      </c>
      <c r="I619" s="40">
        <v>58.8</v>
      </c>
      <c r="J619" s="40">
        <v>69.599999999999994</v>
      </c>
      <c r="K619" s="40">
        <v>66.900000000000006</v>
      </c>
      <c r="L619" s="40">
        <v>58</v>
      </c>
      <c r="M619" s="40">
        <v>46</v>
      </c>
      <c r="N619" s="40">
        <v>35.4</v>
      </c>
      <c r="O619" s="40">
        <v>27.3</v>
      </c>
      <c r="P619">
        <v>-5</v>
      </c>
      <c r="S619" s="36" t="str">
        <f>IFERROR(HLOOKUP(SANCO2!$D$8,'phius_monthly climate data'!$V$3:$CI$82,'phius_monthly climate data'!$CJ619,FALSE),"")</f>
        <v/>
      </c>
      <c r="CJ619">
        <v>617</v>
      </c>
    </row>
    <row r="620" spans="1:88" ht="15" thickBot="1" x14ac:dyDescent="0.35">
      <c r="A620" t="s">
        <v>5</v>
      </c>
      <c r="B620" t="s">
        <v>63</v>
      </c>
      <c r="C620" t="s">
        <v>720</v>
      </c>
      <c r="D620" s="39">
        <v>20.2</v>
      </c>
      <c r="E620" s="40">
        <v>25.2</v>
      </c>
      <c r="F620" s="40">
        <v>35.4</v>
      </c>
      <c r="G620" s="40">
        <v>46.2</v>
      </c>
      <c r="H620" s="40">
        <v>56.1</v>
      </c>
      <c r="I620" s="40">
        <v>65.8</v>
      </c>
      <c r="J620" s="40">
        <v>74.599999999999994</v>
      </c>
      <c r="K620" s="40">
        <v>73.400000000000006</v>
      </c>
      <c r="L620" s="40">
        <v>62.1</v>
      </c>
      <c r="M620" s="40">
        <v>47.5</v>
      </c>
      <c r="N620" s="40">
        <v>33</v>
      </c>
      <c r="O620" s="40">
        <v>22.6</v>
      </c>
      <c r="P620">
        <v>-9</v>
      </c>
      <c r="S620" s="36" t="str">
        <f>IFERROR(HLOOKUP(SANCO2!$D$8,'phius_monthly climate data'!$V$3:$CI$82,'phius_monthly climate data'!$CJ620,FALSE),"")</f>
        <v/>
      </c>
      <c r="CJ620">
        <v>618</v>
      </c>
    </row>
    <row r="621" spans="1:88" ht="15" thickBot="1" x14ac:dyDescent="0.35">
      <c r="A621" t="s">
        <v>5</v>
      </c>
      <c r="B621" t="s">
        <v>63</v>
      </c>
      <c r="C621" t="s">
        <v>721</v>
      </c>
      <c r="D621" s="39">
        <v>25.7</v>
      </c>
      <c r="E621" s="40">
        <v>29.4</v>
      </c>
      <c r="F621" s="40">
        <v>38</v>
      </c>
      <c r="G621" s="40">
        <v>44.7</v>
      </c>
      <c r="H621" s="40">
        <v>53</v>
      </c>
      <c r="I621" s="40">
        <v>59.8</v>
      </c>
      <c r="J621" s="40">
        <v>69.099999999999994</v>
      </c>
      <c r="K621" s="40">
        <v>67.599999999999994</v>
      </c>
      <c r="L621" s="40">
        <v>58.4</v>
      </c>
      <c r="M621" s="40">
        <v>44.9</v>
      </c>
      <c r="N621" s="40">
        <v>32.799999999999997</v>
      </c>
      <c r="O621" s="40">
        <v>24.7</v>
      </c>
      <c r="P621">
        <v>16</v>
      </c>
      <c r="S621" s="36" t="str">
        <f>IFERROR(HLOOKUP(SANCO2!$D$8,'phius_monthly climate data'!$V$3:$CI$82,'phius_monthly climate data'!$CJ621,FALSE),"")</f>
        <v/>
      </c>
      <c r="CJ621">
        <v>619</v>
      </c>
    </row>
    <row r="622" spans="1:88" ht="15" thickBot="1" x14ac:dyDescent="0.35">
      <c r="A622" t="s">
        <v>5</v>
      </c>
      <c r="B622" t="s">
        <v>63</v>
      </c>
      <c r="C622" t="s">
        <v>722</v>
      </c>
      <c r="D622" s="39">
        <v>15</v>
      </c>
      <c r="E622" s="40">
        <v>19.2</v>
      </c>
      <c r="F622" s="40">
        <v>30.6</v>
      </c>
      <c r="G622" s="40">
        <v>44</v>
      </c>
      <c r="H622" s="40">
        <v>54.3</v>
      </c>
      <c r="I622" s="40">
        <v>63.3</v>
      </c>
      <c r="J622" s="40">
        <v>70.7</v>
      </c>
      <c r="K622" s="40">
        <v>69.099999999999994</v>
      </c>
      <c r="L622" s="40">
        <v>58.9</v>
      </c>
      <c r="M622" s="40">
        <v>45.1</v>
      </c>
      <c r="N622" s="40">
        <v>29.8</v>
      </c>
      <c r="O622" s="40">
        <v>19.600000000000001</v>
      </c>
      <c r="P622">
        <v>-17</v>
      </c>
      <c r="S622" s="36" t="str">
        <f>IFERROR(HLOOKUP(SANCO2!$D$8,'phius_monthly climate data'!$V$3:$CI$82,'phius_monthly climate data'!$CJ622,FALSE),"")</f>
        <v/>
      </c>
      <c r="CJ622">
        <v>620</v>
      </c>
    </row>
    <row r="623" spans="1:88" ht="15" thickBot="1" x14ac:dyDescent="0.35">
      <c r="A623" t="s">
        <v>5</v>
      </c>
      <c r="B623" t="s">
        <v>63</v>
      </c>
      <c r="C623" t="s">
        <v>723</v>
      </c>
      <c r="D623" s="39">
        <v>13.8</v>
      </c>
      <c r="E623" s="40">
        <v>16.2</v>
      </c>
      <c r="F623" s="40">
        <v>29.7</v>
      </c>
      <c r="G623" s="40">
        <v>43.3</v>
      </c>
      <c r="H623" s="40">
        <v>53.3</v>
      </c>
      <c r="I623" s="40">
        <v>62.3</v>
      </c>
      <c r="J623" s="40">
        <v>71.5</v>
      </c>
      <c r="K623" s="40">
        <v>69.2</v>
      </c>
      <c r="L623" s="40">
        <v>58.1</v>
      </c>
      <c r="M623" s="40">
        <v>44.1</v>
      </c>
      <c r="N623" s="40">
        <v>28.5</v>
      </c>
      <c r="O623" s="40">
        <v>15.6</v>
      </c>
      <c r="P623">
        <v>-7</v>
      </c>
      <c r="S623" s="36" t="str">
        <f>IFERROR(HLOOKUP(SANCO2!$D$8,'phius_monthly climate data'!$V$3:$CI$82,'phius_monthly climate data'!$CJ623,FALSE),"")</f>
        <v/>
      </c>
      <c r="CJ623">
        <v>621</v>
      </c>
    </row>
    <row r="624" spans="1:88" ht="15" thickBot="1" x14ac:dyDescent="0.35">
      <c r="A624" t="s">
        <v>98</v>
      </c>
      <c r="B624" t="s">
        <v>64</v>
      </c>
      <c r="C624" t="s">
        <v>724</v>
      </c>
      <c r="D624" s="39">
        <v>19.5</v>
      </c>
      <c r="E624" s="40">
        <v>20.9</v>
      </c>
      <c r="F624" s="40">
        <v>30.6</v>
      </c>
      <c r="G624" s="40">
        <v>43.5</v>
      </c>
      <c r="H624" s="40">
        <v>54.3</v>
      </c>
      <c r="I624" s="40">
        <v>64.099999999999994</v>
      </c>
      <c r="J624" s="40">
        <v>71.099999999999994</v>
      </c>
      <c r="K624" s="40">
        <v>68.8</v>
      </c>
      <c r="L624" s="40">
        <v>61.3</v>
      </c>
      <c r="M624" s="40">
        <v>50.3</v>
      </c>
      <c r="N624" s="40">
        <v>39</v>
      </c>
      <c r="O624" s="40">
        <v>26.6</v>
      </c>
      <c r="P624">
        <v>-1</v>
      </c>
      <c r="S624" s="36" t="str">
        <f>IFERROR(HLOOKUP(SANCO2!$D$8,'phius_monthly climate data'!$V$3:$CI$82,'phius_monthly climate data'!$CJ624,FALSE),"")</f>
        <v/>
      </c>
      <c r="CJ624">
        <v>622</v>
      </c>
    </row>
    <row r="625" spans="1:88" ht="15" thickBot="1" x14ac:dyDescent="0.35">
      <c r="A625" t="s">
        <v>98</v>
      </c>
      <c r="B625" t="s">
        <v>64</v>
      </c>
      <c r="C625" t="s">
        <v>725</v>
      </c>
      <c r="D625" s="39">
        <v>17.2</v>
      </c>
      <c r="E625" s="40">
        <v>18.8</v>
      </c>
      <c r="F625" s="40">
        <v>27.5</v>
      </c>
      <c r="G625" s="40">
        <v>38.700000000000003</v>
      </c>
      <c r="H625" s="40">
        <v>50</v>
      </c>
      <c r="I625" s="40">
        <v>59.8</v>
      </c>
      <c r="J625" s="40">
        <v>66.400000000000006</v>
      </c>
      <c r="K625" s="40">
        <v>65.400000000000006</v>
      </c>
      <c r="L625" s="40">
        <v>57.5</v>
      </c>
      <c r="M625" s="40">
        <v>46.6</v>
      </c>
      <c r="N625" s="40">
        <v>36</v>
      </c>
      <c r="O625" s="40">
        <v>24.9</v>
      </c>
      <c r="P625">
        <v>0</v>
      </c>
      <c r="S625" s="36" t="str">
        <f>IFERROR(HLOOKUP(SANCO2!$D$8,'phius_monthly climate data'!$V$3:$CI$82,'phius_monthly climate data'!$CJ625,FALSE),"")</f>
        <v/>
      </c>
      <c r="CJ625">
        <v>623</v>
      </c>
    </row>
    <row r="626" spans="1:88" ht="15" thickBot="1" x14ac:dyDescent="0.35">
      <c r="A626" t="s">
        <v>5</v>
      </c>
      <c r="B626" t="s">
        <v>65</v>
      </c>
      <c r="C626" t="s">
        <v>726</v>
      </c>
      <c r="D626" s="39">
        <v>38.1</v>
      </c>
      <c r="E626" s="40">
        <v>40.9</v>
      </c>
      <c r="F626" s="40">
        <v>47.3</v>
      </c>
      <c r="G626" s="40">
        <v>55.9</v>
      </c>
      <c r="H626" s="40">
        <v>63.5</v>
      </c>
      <c r="I626" s="40">
        <v>70.5</v>
      </c>
      <c r="J626" s="40">
        <v>73.7</v>
      </c>
      <c r="K626" s="40">
        <v>72.8</v>
      </c>
      <c r="L626" s="40">
        <v>66.7</v>
      </c>
      <c r="M626" s="40">
        <v>56.5</v>
      </c>
      <c r="N626" s="40">
        <v>46.9</v>
      </c>
      <c r="O626" s="40">
        <v>40.299999999999997</v>
      </c>
      <c r="P626">
        <v>24</v>
      </c>
      <c r="S626" s="36" t="str">
        <f>IFERROR(HLOOKUP(SANCO2!$D$8,'phius_monthly climate data'!$V$3:$CI$82,'phius_monthly climate data'!$CJ626,FALSE),"")</f>
        <v/>
      </c>
      <c r="CJ626">
        <v>624</v>
      </c>
    </row>
    <row r="627" spans="1:88" ht="15" thickBot="1" x14ac:dyDescent="0.35">
      <c r="A627" t="s">
        <v>5</v>
      </c>
      <c r="B627" t="s">
        <v>65</v>
      </c>
      <c r="C627" t="s">
        <v>727</v>
      </c>
      <c r="D627" s="39">
        <v>46.2</v>
      </c>
      <c r="E627" s="40">
        <v>47.4</v>
      </c>
      <c r="F627" s="40">
        <v>51.9</v>
      </c>
      <c r="G627" s="40">
        <v>59.7</v>
      </c>
      <c r="H627" s="40">
        <v>67.3</v>
      </c>
      <c r="I627" s="40">
        <v>76.2</v>
      </c>
      <c r="J627" s="40">
        <v>79.2</v>
      </c>
      <c r="K627" s="40">
        <v>78.900000000000006</v>
      </c>
      <c r="L627" s="40">
        <v>74.900000000000006</v>
      </c>
      <c r="M627" s="40">
        <v>66</v>
      </c>
      <c r="N627" s="40">
        <v>57.2</v>
      </c>
      <c r="O627" s="40">
        <v>49.4</v>
      </c>
      <c r="P627">
        <v>36</v>
      </c>
      <c r="S627" s="36" t="str">
        <f>IFERROR(HLOOKUP(SANCO2!$D$8,'phius_monthly climate data'!$V$3:$CI$82,'phius_monthly climate data'!$CJ627,FALSE),"")</f>
        <v/>
      </c>
      <c r="CJ627">
        <v>625</v>
      </c>
    </row>
    <row r="628" spans="1:88" ht="15" thickBot="1" x14ac:dyDescent="0.35">
      <c r="A628" t="s">
        <v>5</v>
      </c>
      <c r="B628" t="s">
        <v>65</v>
      </c>
      <c r="C628" t="s">
        <v>728</v>
      </c>
      <c r="D628" s="39">
        <v>42.5</v>
      </c>
      <c r="E628" s="40">
        <v>45.7</v>
      </c>
      <c r="F628" s="40">
        <v>52.7</v>
      </c>
      <c r="G628" s="40">
        <v>61.1</v>
      </c>
      <c r="H628" s="40">
        <v>68.8</v>
      </c>
      <c r="I628" s="40">
        <v>76.3</v>
      </c>
      <c r="J628" s="40">
        <v>79.5</v>
      </c>
      <c r="K628" s="40">
        <v>78.3</v>
      </c>
      <c r="L628" s="40">
        <v>72.099999999999994</v>
      </c>
      <c r="M628" s="40">
        <v>61.6</v>
      </c>
      <c r="N628" s="40">
        <v>51.5</v>
      </c>
      <c r="O628" s="40">
        <v>44.6</v>
      </c>
      <c r="P628">
        <v>29</v>
      </c>
      <c r="S628" s="36" t="str">
        <f>IFERROR(HLOOKUP(SANCO2!$D$8,'phius_monthly climate data'!$V$3:$CI$82,'phius_monthly climate data'!$CJ628,FALSE),"")</f>
        <v/>
      </c>
      <c r="CJ628">
        <v>626</v>
      </c>
    </row>
    <row r="629" spans="1:88" ht="15" thickBot="1" x14ac:dyDescent="0.35">
      <c r="A629" t="s">
        <v>5</v>
      </c>
      <c r="B629" t="s">
        <v>65</v>
      </c>
      <c r="C629" t="s">
        <v>729</v>
      </c>
      <c r="D629" s="39">
        <v>45.8</v>
      </c>
      <c r="E629" s="40">
        <v>47.6</v>
      </c>
      <c r="F629" s="40">
        <v>53.7</v>
      </c>
      <c r="G629" s="40">
        <v>61.9</v>
      </c>
      <c r="H629" s="40">
        <v>69.5</v>
      </c>
      <c r="I629" s="40">
        <v>76.900000000000006</v>
      </c>
      <c r="J629" s="40">
        <v>80.099999999999994</v>
      </c>
      <c r="K629" s="40">
        <v>79</v>
      </c>
      <c r="L629" s="40">
        <v>74.400000000000006</v>
      </c>
      <c r="M629" s="40">
        <v>64.599999999999994</v>
      </c>
      <c r="N629" s="40">
        <v>55.2</v>
      </c>
      <c r="O629" s="40">
        <v>48.7</v>
      </c>
      <c r="P629">
        <v>24</v>
      </c>
      <c r="S629" s="36" t="str">
        <f>IFERROR(HLOOKUP(SANCO2!$D$8,'phius_monthly climate data'!$V$3:$CI$82,'phius_monthly climate data'!$CJ629,FALSE),"")</f>
        <v/>
      </c>
      <c r="CJ629">
        <v>627</v>
      </c>
    </row>
    <row r="630" spans="1:88" ht="15" thickBot="1" x14ac:dyDescent="0.35">
      <c r="A630" t="s">
        <v>5</v>
      </c>
      <c r="B630" t="s">
        <v>65</v>
      </c>
      <c r="C630" t="s">
        <v>730</v>
      </c>
      <c r="D630" s="39">
        <v>43.9</v>
      </c>
      <c r="E630" s="40">
        <v>45.5</v>
      </c>
      <c r="F630" s="40">
        <v>51.2</v>
      </c>
      <c r="G630" s="40">
        <v>60.2</v>
      </c>
      <c r="H630" s="40">
        <v>68.099999999999994</v>
      </c>
      <c r="I630" s="40">
        <v>76.599999999999994</v>
      </c>
      <c r="J630" s="40">
        <v>80.599999999999994</v>
      </c>
      <c r="K630" s="40">
        <v>79.7</v>
      </c>
      <c r="L630" s="40">
        <v>74.599999999999994</v>
      </c>
      <c r="M630" s="40">
        <v>65.5</v>
      </c>
      <c r="N630" s="40">
        <v>55.7</v>
      </c>
      <c r="O630" s="40">
        <v>48.4</v>
      </c>
      <c r="P630">
        <v>28</v>
      </c>
      <c r="S630" s="36" t="str">
        <f>IFERROR(HLOOKUP(SANCO2!$D$8,'phius_monthly climate data'!$V$3:$CI$82,'phius_monthly climate data'!$CJ630,FALSE),"")</f>
        <v/>
      </c>
      <c r="CJ630">
        <v>628</v>
      </c>
    </row>
    <row r="631" spans="1:88" ht="15" thickBot="1" x14ac:dyDescent="0.35">
      <c r="A631" t="s">
        <v>5</v>
      </c>
      <c r="B631" t="s">
        <v>65</v>
      </c>
      <c r="C631" t="s">
        <v>731</v>
      </c>
      <c r="D631" s="39">
        <v>42.3</v>
      </c>
      <c r="E631" s="40">
        <v>44.6</v>
      </c>
      <c r="F631" s="40">
        <v>51</v>
      </c>
      <c r="G631" s="40">
        <v>60.2</v>
      </c>
      <c r="H631" s="40">
        <v>68.400000000000006</v>
      </c>
      <c r="I631" s="40">
        <v>76.3</v>
      </c>
      <c r="J631" s="40">
        <v>79.2</v>
      </c>
      <c r="K631" s="40">
        <v>78.5</v>
      </c>
      <c r="L631" s="40">
        <v>72.900000000000006</v>
      </c>
      <c r="M631" s="40">
        <v>63.1</v>
      </c>
      <c r="N631" s="40">
        <v>53.4</v>
      </c>
      <c r="O631" s="40">
        <v>45.9</v>
      </c>
      <c r="P631">
        <v>34</v>
      </c>
      <c r="S631" s="36" t="str">
        <f>IFERROR(HLOOKUP(SANCO2!$D$8,'phius_monthly climate data'!$V$3:$CI$82,'phius_monthly climate data'!$CJ631,FALSE),"")</f>
        <v/>
      </c>
      <c r="CJ631">
        <v>629</v>
      </c>
    </row>
    <row r="632" spans="1:88" ht="15" thickBot="1" x14ac:dyDescent="0.35">
      <c r="A632" t="s">
        <v>5</v>
      </c>
      <c r="B632" t="s">
        <v>65</v>
      </c>
      <c r="C632" t="s">
        <v>732</v>
      </c>
      <c r="D632" s="39">
        <v>43.6</v>
      </c>
      <c r="E632" s="40">
        <v>46.7</v>
      </c>
      <c r="F632" s="40">
        <v>53.6</v>
      </c>
      <c r="G632" s="40">
        <v>63.1</v>
      </c>
      <c r="H632" s="40">
        <v>71</v>
      </c>
      <c r="I632" s="40">
        <v>78.400000000000006</v>
      </c>
      <c r="J632" s="40">
        <v>81.5</v>
      </c>
      <c r="K632" s="40">
        <v>79.7</v>
      </c>
      <c r="L632" s="40">
        <v>73.5</v>
      </c>
      <c r="M632" s="40">
        <v>63.2</v>
      </c>
      <c r="N632" s="40">
        <v>52.8</v>
      </c>
      <c r="O632" s="40">
        <v>46.1</v>
      </c>
      <c r="P632">
        <v>22</v>
      </c>
      <c r="S632" s="36" t="str">
        <f>IFERROR(HLOOKUP(SANCO2!$D$8,'phius_monthly climate data'!$V$3:$CI$82,'phius_monthly climate data'!$CJ632,FALSE),"")</f>
        <v/>
      </c>
      <c r="CJ632">
        <v>630</v>
      </c>
    </row>
    <row r="633" spans="1:88" ht="15" thickBot="1" x14ac:dyDescent="0.35">
      <c r="A633" t="s">
        <v>5</v>
      </c>
      <c r="B633" t="s">
        <v>65</v>
      </c>
      <c r="C633" t="s">
        <v>733</v>
      </c>
      <c r="D633" s="39">
        <v>44.6</v>
      </c>
      <c r="E633" s="40">
        <v>47.3</v>
      </c>
      <c r="F633" s="40">
        <v>54</v>
      </c>
      <c r="G633" s="40">
        <v>62.8</v>
      </c>
      <c r="H633" s="40">
        <v>70.5</v>
      </c>
      <c r="I633" s="40">
        <v>77.900000000000006</v>
      </c>
      <c r="J633" s="40">
        <v>81.3</v>
      </c>
      <c r="K633" s="40">
        <v>79.599999999999994</v>
      </c>
      <c r="L633" s="40">
        <v>73.7</v>
      </c>
      <c r="M633" s="40">
        <v>63.5</v>
      </c>
      <c r="N633" s="40">
        <v>53.6</v>
      </c>
      <c r="O633" s="40">
        <v>46.6</v>
      </c>
      <c r="P633">
        <v>21</v>
      </c>
      <c r="S633" s="36" t="str">
        <f>IFERROR(HLOOKUP(SANCO2!$D$8,'phius_monthly climate data'!$V$3:$CI$82,'phius_monthly climate data'!$CJ633,FALSE),"")</f>
        <v/>
      </c>
      <c r="CJ633">
        <v>631</v>
      </c>
    </row>
    <row r="634" spans="1:88" ht="15" thickBot="1" x14ac:dyDescent="0.35">
      <c r="A634" t="s">
        <v>5</v>
      </c>
      <c r="B634" t="s">
        <v>65</v>
      </c>
      <c r="C634" t="s">
        <v>734</v>
      </c>
      <c r="D634" s="39">
        <v>44</v>
      </c>
      <c r="E634" s="40">
        <v>47.6</v>
      </c>
      <c r="F634" s="40">
        <v>53.9</v>
      </c>
      <c r="G634" s="40">
        <v>63</v>
      </c>
      <c r="H634" s="40">
        <v>70.8</v>
      </c>
      <c r="I634" s="40">
        <v>78.5</v>
      </c>
      <c r="J634" s="40">
        <v>81.8</v>
      </c>
      <c r="K634" s="40">
        <v>79.599999999999994</v>
      </c>
      <c r="L634" s="40">
        <v>73.8</v>
      </c>
      <c r="M634" s="40">
        <v>63.4</v>
      </c>
      <c r="N634" s="40">
        <v>52.7</v>
      </c>
      <c r="O634" s="40">
        <v>46.8</v>
      </c>
      <c r="P634">
        <v>22</v>
      </c>
      <c r="S634" s="36" t="str">
        <f>IFERROR(HLOOKUP(SANCO2!$D$8,'phius_monthly climate data'!$V$3:$CI$82,'phius_monthly climate data'!$CJ634,FALSE),"")</f>
        <v/>
      </c>
      <c r="CJ634">
        <v>632</v>
      </c>
    </row>
    <row r="635" spans="1:88" ht="15" thickBot="1" x14ac:dyDescent="0.35">
      <c r="A635" t="s">
        <v>5</v>
      </c>
      <c r="B635" t="s">
        <v>65</v>
      </c>
      <c r="C635" t="s">
        <v>735</v>
      </c>
      <c r="D635" s="39">
        <v>44.6</v>
      </c>
      <c r="E635" s="40">
        <v>47.6</v>
      </c>
      <c r="F635" s="40">
        <v>54.1</v>
      </c>
      <c r="G635" s="40">
        <v>62.7</v>
      </c>
      <c r="H635" s="40">
        <v>70.7</v>
      </c>
      <c r="I635" s="40">
        <v>78.099999999999994</v>
      </c>
      <c r="J635" s="40">
        <v>81.599999999999994</v>
      </c>
      <c r="K635" s="40">
        <v>79.3</v>
      </c>
      <c r="L635" s="40">
        <v>73.8</v>
      </c>
      <c r="M635" s="40">
        <v>63.6</v>
      </c>
      <c r="N635" s="40">
        <v>53.5</v>
      </c>
      <c r="O635" s="40">
        <v>47.3</v>
      </c>
      <c r="P635">
        <v>21</v>
      </c>
      <c r="S635" s="36" t="str">
        <f>IFERROR(HLOOKUP(SANCO2!$D$8,'phius_monthly climate data'!$V$3:$CI$82,'phius_monthly climate data'!$CJ635,FALSE),"")</f>
        <v/>
      </c>
      <c r="CJ635">
        <v>633</v>
      </c>
    </row>
    <row r="636" spans="1:88" ht="15" thickBot="1" x14ac:dyDescent="0.35">
      <c r="A636" t="s">
        <v>5</v>
      </c>
      <c r="B636" t="s">
        <v>65</v>
      </c>
      <c r="C636" t="s">
        <v>736</v>
      </c>
      <c r="D636" s="39">
        <v>39.9</v>
      </c>
      <c r="E636" s="40">
        <v>42.8</v>
      </c>
      <c r="F636" s="40">
        <v>50</v>
      </c>
      <c r="G636" s="40">
        <v>59.1</v>
      </c>
      <c r="H636" s="40">
        <v>66.900000000000006</v>
      </c>
      <c r="I636" s="40">
        <v>74.900000000000006</v>
      </c>
      <c r="J636" s="40">
        <v>78.3</v>
      </c>
      <c r="K636" s="40">
        <v>76.8</v>
      </c>
      <c r="L636" s="40">
        <v>70.2</v>
      </c>
      <c r="M636" s="40">
        <v>59.7</v>
      </c>
      <c r="N636" s="40">
        <v>49.7</v>
      </c>
      <c r="O636" s="40">
        <v>42.3</v>
      </c>
      <c r="P636">
        <v>18</v>
      </c>
      <c r="S636" s="36" t="str">
        <f>IFERROR(HLOOKUP(SANCO2!$D$8,'phius_monthly climate data'!$V$3:$CI$82,'phius_monthly climate data'!$CJ636,FALSE),"")</f>
        <v/>
      </c>
      <c r="CJ636">
        <v>634</v>
      </c>
    </row>
    <row r="637" spans="1:88" ht="15" thickBot="1" x14ac:dyDescent="0.35">
      <c r="A637" t="s">
        <v>5</v>
      </c>
      <c r="B637" t="s">
        <v>65</v>
      </c>
      <c r="C637" t="s">
        <v>737</v>
      </c>
      <c r="D637" s="39">
        <v>40.4</v>
      </c>
      <c r="E637" s="40">
        <v>43.3</v>
      </c>
      <c r="F637" s="40">
        <v>50.3</v>
      </c>
      <c r="G637" s="40">
        <v>59.4</v>
      </c>
      <c r="H637" s="40">
        <v>66.900000000000006</v>
      </c>
      <c r="I637" s="40">
        <v>74.599999999999994</v>
      </c>
      <c r="J637" s="40">
        <v>77.400000000000006</v>
      </c>
      <c r="K637" s="40">
        <v>76.400000000000006</v>
      </c>
      <c r="L637" s="40">
        <v>70.099999999999994</v>
      </c>
      <c r="M637" s="40">
        <v>59.5</v>
      </c>
      <c r="N637" s="40">
        <v>50.1</v>
      </c>
      <c r="O637" s="40">
        <v>42.4</v>
      </c>
      <c r="P637">
        <v>26</v>
      </c>
      <c r="S637" s="36" t="str">
        <f>IFERROR(HLOOKUP(SANCO2!$D$8,'phius_monthly climate data'!$V$3:$CI$82,'phius_monthly climate data'!$CJ637,FALSE),"")</f>
        <v/>
      </c>
      <c r="CJ637">
        <v>635</v>
      </c>
    </row>
    <row r="638" spans="1:88" ht="15" thickBot="1" x14ac:dyDescent="0.35">
      <c r="A638" t="s">
        <v>5</v>
      </c>
      <c r="B638" t="s">
        <v>65</v>
      </c>
      <c r="C638" t="s">
        <v>738</v>
      </c>
      <c r="D638" s="39">
        <v>43.8</v>
      </c>
      <c r="E638" s="40">
        <v>45.8</v>
      </c>
      <c r="F638" s="40">
        <v>52.4</v>
      </c>
      <c r="G638" s="40">
        <v>60.8</v>
      </c>
      <c r="H638" s="40">
        <v>68.8</v>
      </c>
      <c r="I638" s="40">
        <v>76.099999999999994</v>
      </c>
      <c r="J638" s="40">
        <v>79.8</v>
      </c>
      <c r="K638" s="40">
        <v>78.099999999999994</v>
      </c>
      <c r="L638" s="40">
        <v>72.5</v>
      </c>
      <c r="M638" s="40">
        <v>62.5</v>
      </c>
      <c r="N638" s="40">
        <v>52.5</v>
      </c>
      <c r="O638" s="40">
        <v>45.9</v>
      </c>
      <c r="P638">
        <v>22</v>
      </c>
      <c r="S638" s="36" t="str">
        <f>IFERROR(HLOOKUP(SANCO2!$D$8,'phius_monthly climate data'!$V$3:$CI$82,'phius_monthly climate data'!$CJ638,FALSE),"")</f>
        <v/>
      </c>
      <c r="CJ638">
        <v>636</v>
      </c>
    </row>
    <row r="639" spans="1:88" ht="15" thickBot="1" x14ac:dyDescent="0.35">
      <c r="A639" t="s">
        <v>5</v>
      </c>
      <c r="B639" t="s">
        <v>65</v>
      </c>
      <c r="C639" t="s">
        <v>739</v>
      </c>
      <c r="D639" s="39">
        <v>45.1</v>
      </c>
      <c r="E639" s="40">
        <v>47.2</v>
      </c>
      <c r="F639" s="40">
        <v>53.5</v>
      </c>
      <c r="G639" s="40">
        <v>62.1</v>
      </c>
      <c r="H639" s="40">
        <v>69.599999999999994</v>
      </c>
      <c r="I639" s="40">
        <v>77.3</v>
      </c>
      <c r="J639" s="40">
        <v>80.5</v>
      </c>
      <c r="K639" s="40">
        <v>79.099999999999994</v>
      </c>
      <c r="L639" s="40">
        <v>74</v>
      </c>
      <c r="M639" s="40">
        <v>64.2</v>
      </c>
      <c r="N639" s="40">
        <v>54.8</v>
      </c>
      <c r="O639" s="40">
        <v>47.9</v>
      </c>
      <c r="P639">
        <v>35</v>
      </c>
      <c r="S639" s="36" t="str">
        <f>IFERROR(HLOOKUP(SANCO2!$D$8,'phius_monthly climate data'!$V$3:$CI$82,'phius_monthly climate data'!$CJ639,FALSE),"")</f>
        <v/>
      </c>
      <c r="CJ639">
        <v>637</v>
      </c>
    </row>
    <row r="640" spans="1:88" ht="15" thickBot="1" x14ac:dyDescent="0.35">
      <c r="A640" t="s">
        <v>5</v>
      </c>
      <c r="B640" t="s">
        <v>65</v>
      </c>
      <c r="C640" t="s">
        <v>740</v>
      </c>
      <c r="D640" s="39">
        <v>45.8</v>
      </c>
      <c r="E640" s="40">
        <v>48</v>
      </c>
      <c r="F640" s="40">
        <v>54.3</v>
      </c>
      <c r="G640" s="40">
        <v>62.6</v>
      </c>
      <c r="H640" s="40">
        <v>70.099999999999994</v>
      </c>
      <c r="I640" s="40">
        <v>77.099999999999994</v>
      </c>
      <c r="J640" s="40">
        <v>80.5</v>
      </c>
      <c r="K640" s="40">
        <v>79</v>
      </c>
      <c r="L640" s="40">
        <v>74</v>
      </c>
      <c r="M640" s="40">
        <v>64.3</v>
      </c>
      <c r="N640" s="40">
        <v>54.8</v>
      </c>
      <c r="O640" s="40">
        <v>48.3</v>
      </c>
      <c r="P640">
        <v>24</v>
      </c>
      <c r="S640" s="36" t="str">
        <f>IFERROR(HLOOKUP(SANCO2!$D$8,'phius_monthly climate data'!$V$3:$CI$82,'phius_monthly climate data'!$CJ640,FALSE),"")</f>
        <v/>
      </c>
      <c r="CJ640">
        <v>638</v>
      </c>
    </row>
    <row r="641" spans="1:88" ht="15" thickBot="1" x14ac:dyDescent="0.35">
      <c r="A641" t="s">
        <v>5</v>
      </c>
      <c r="B641" t="s">
        <v>65</v>
      </c>
      <c r="C641" t="s">
        <v>741</v>
      </c>
      <c r="D641" s="39">
        <v>43.2</v>
      </c>
      <c r="E641" s="40">
        <v>45.6</v>
      </c>
      <c r="F641" s="40">
        <v>52.4</v>
      </c>
      <c r="G641" s="40">
        <v>61.5</v>
      </c>
      <c r="H641" s="40">
        <v>69.5</v>
      </c>
      <c r="I641" s="40">
        <v>77.3</v>
      </c>
      <c r="J641" s="40">
        <v>80.3</v>
      </c>
      <c r="K641" s="40">
        <v>79</v>
      </c>
      <c r="L641" s="40">
        <v>72.8</v>
      </c>
      <c r="M641" s="40">
        <v>62.4</v>
      </c>
      <c r="N641" s="40">
        <v>52.2</v>
      </c>
      <c r="O641" s="40">
        <v>45.5</v>
      </c>
      <c r="P641">
        <v>19</v>
      </c>
      <c r="S641" s="36" t="str">
        <f>IFERROR(HLOOKUP(SANCO2!$D$8,'phius_monthly climate data'!$V$3:$CI$82,'phius_monthly climate data'!$CJ641,FALSE),"")</f>
        <v/>
      </c>
      <c r="CJ641">
        <v>639</v>
      </c>
    </row>
    <row r="642" spans="1:88" ht="15" thickBot="1" x14ac:dyDescent="0.35">
      <c r="A642" t="s">
        <v>5</v>
      </c>
      <c r="B642" t="s">
        <v>65</v>
      </c>
      <c r="C642" t="s">
        <v>742</v>
      </c>
      <c r="D642" s="39">
        <v>41.9</v>
      </c>
      <c r="E642" s="40">
        <v>44.6</v>
      </c>
      <c r="F642" s="40">
        <v>51.5</v>
      </c>
      <c r="G642" s="40">
        <v>60.4</v>
      </c>
      <c r="H642" s="40">
        <v>68.099999999999994</v>
      </c>
      <c r="I642" s="40">
        <v>76.099999999999994</v>
      </c>
      <c r="J642" s="40">
        <v>79.8</v>
      </c>
      <c r="K642" s="40">
        <v>78.099999999999994</v>
      </c>
      <c r="L642" s="40">
        <v>71.7</v>
      </c>
      <c r="M642" s="40">
        <v>61</v>
      </c>
      <c r="N642" s="40">
        <v>51.3</v>
      </c>
      <c r="O642" s="40">
        <v>44.1</v>
      </c>
      <c r="P642">
        <v>31</v>
      </c>
      <c r="S642" s="36" t="str">
        <f>IFERROR(HLOOKUP(SANCO2!$D$8,'phius_monthly climate data'!$V$3:$CI$82,'phius_monthly climate data'!$CJ642,FALSE),"")</f>
        <v/>
      </c>
      <c r="CJ642">
        <v>640</v>
      </c>
    </row>
    <row r="643" spans="1:88" ht="15" thickBot="1" x14ac:dyDescent="0.35">
      <c r="A643" t="s">
        <v>5</v>
      </c>
      <c r="B643" t="s">
        <v>65</v>
      </c>
      <c r="C643" t="s">
        <v>743</v>
      </c>
      <c r="D643" s="39">
        <v>41.1</v>
      </c>
      <c r="E643" s="40">
        <v>43.5</v>
      </c>
      <c r="F643" s="40">
        <v>51</v>
      </c>
      <c r="G643" s="40">
        <v>60.8</v>
      </c>
      <c r="H643" s="40">
        <v>68.2</v>
      </c>
      <c r="I643" s="40">
        <v>76.5</v>
      </c>
      <c r="J643" s="40">
        <v>79.2</v>
      </c>
      <c r="K643" s="40">
        <v>78</v>
      </c>
      <c r="L643" s="40">
        <v>71.8</v>
      </c>
      <c r="M643" s="40">
        <v>61.2</v>
      </c>
      <c r="N643" s="40">
        <v>51.1</v>
      </c>
      <c r="O643" s="40">
        <v>43.7</v>
      </c>
      <c r="P643">
        <v>30</v>
      </c>
      <c r="S643" s="36" t="str">
        <f>IFERROR(HLOOKUP(SANCO2!$D$8,'phius_monthly climate data'!$V$3:$CI$82,'phius_monthly climate data'!$CJ643,FALSE),"")</f>
        <v/>
      </c>
      <c r="CJ643">
        <v>641</v>
      </c>
    </row>
    <row r="644" spans="1:88" ht="15" thickBot="1" x14ac:dyDescent="0.35">
      <c r="A644" t="s">
        <v>5</v>
      </c>
      <c r="B644" t="s">
        <v>65</v>
      </c>
      <c r="C644" t="s">
        <v>744</v>
      </c>
      <c r="D644" s="39">
        <v>42</v>
      </c>
      <c r="E644" s="40">
        <v>44.2</v>
      </c>
      <c r="F644" s="40">
        <v>52</v>
      </c>
      <c r="G644" s="40">
        <v>60.6</v>
      </c>
      <c r="H644" s="40">
        <v>68.8</v>
      </c>
      <c r="I644" s="40">
        <v>76.099999999999994</v>
      </c>
      <c r="J644" s="40">
        <v>79.7</v>
      </c>
      <c r="K644" s="40">
        <v>77.900000000000006</v>
      </c>
      <c r="L644" s="40">
        <v>71.599999999999994</v>
      </c>
      <c r="M644" s="40">
        <v>60.8</v>
      </c>
      <c r="N644" s="40">
        <v>51</v>
      </c>
      <c r="O644" s="40">
        <v>44.1</v>
      </c>
      <c r="P644">
        <v>20</v>
      </c>
      <c r="S644" s="36" t="str">
        <f>IFERROR(HLOOKUP(SANCO2!$D$8,'phius_monthly climate data'!$V$3:$CI$82,'phius_monthly climate data'!$CJ644,FALSE),"")</f>
        <v/>
      </c>
      <c r="CJ644">
        <v>642</v>
      </c>
    </row>
    <row r="645" spans="1:88" ht="15" thickBot="1" x14ac:dyDescent="0.35">
      <c r="A645" t="s">
        <v>5</v>
      </c>
      <c r="B645" t="s">
        <v>65</v>
      </c>
      <c r="C645" t="s">
        <v>745</v>
      </c>
      <c r="D645" s="39">
        <v>46.9</v>
      </c>
      <c r="E645" s="40">
        <v>48.9</v>
      </c>
      <c r="F645" s="40">
        <v>55.1</v>
      </c>
      <c r="G645" s="40">
        <v>63.4</v>
      </c>
      <c r="H645" s="40">
        <v>70.599999999999994</v>
      </c>
      <c r="I645" s="40">
        <v>77.599999999999994</v>
      </c>
      <c r="J645" s="40">
        <v>81</v>
      </c>
      <c r="K645" s="40">
        <v>79.400000000000006</v>
      </c>
      <c r="L645" s="40">
        <v>74.5</v>
      </c>
      <c r="M645" s="40">
        <v>65.2</v>
      </c>
      <c r="N645" s="40">
        <v>55.8</v>
      </c>
      <c r="O645" s="40">
        <v>49.3</v>
      </c>
      <c r="P645">
        <v>33</v>
      </c>
      <c r="S645" s="36" t="str">
        <f>IFERROR(HLOOKUP(SANCO2!$D$8,'phius_monthly climate data'!$V$3:$CI$82,'phius_monthly climate data'!$CJ645,FALSE),"")</f>
        <v/>
      </c>
      <c r="CJ645">
        <v>643</v>
      </c>
    </row>
    <row r="646" spans="1:88" ht="15" thickBot="1" x14ac:dyDescent="0.35">
      <c r="A646" t="s">
        <v>5</v>
      </c>
      <c r="B646" t="s">
        <v>65</v>
      </c>
      <c r="C646" t="s">
        <v>746</v>
      </c>
      <c r="D646" s="39">
        <v>40.299999999999997</v>
      </c>
      <c r="E646" s="40">
        <v>43.4</v>
      </c>
      <c r="F646" s="40">
        <v>50.7</v>
      </c>
      <c r="G646" s="40">
        <v>59.8</v>
      </c>
      <c r="H646" s="40">
        <v>67.400000000000006</v>
      </c>
      <c r="I646" s="40">
        <v>75.099999999999994</v>
      </c>
      <c r="J646" s="40">
        <v>78</v>
      </c>
      <c r="K646" s="40">
        <v>76.900000000000006</v>
      </c>
      <c r="L646" s="40">
        <v>70</v>
      </c>
      <c r="M646" s="40">
        <v>59.7</v>
      </c>
      <c r="N646" s="40">
        <v>50.4</v>
      </c>
      <c r="O646" s="40">
        <v>43.1</v>
      </c>
      <c r="P646">
        <v>27</v>
      </c>
      <c r="S646" s="36" t="str">
        <f>IFERROR(HLOOKUP(SANCO2!$D$8,'phius_monthly climate data'!$V$3:$CI$82,'phius_monthly climate data'!$CJ646,FALSE),"")</f>
        <v/>
      </c>
      <c r="CJ646">
        <v>644</v>
      </c>
    </row>
    <row r="647" spans="1:88" ht="15" thickBot="1" x14ac:dyDescent="0.35">
      <c r="A647" t="s">
        <v>5</v>
      </c>
      <c r="B647" t="s">
        <v>66</v>
      </c>
      <c r="C647" t="s">
        <v>747</v>
      </c>
      <c r="D647" s="39">
        <v>13.1</v>
      </c>
      <c r="E647" s="40">
        <v>18.2</v>
      </c>
      <c r="F647" s="40">
        <v>30</v>
      </c>
      <c r="G647" s="40">
        <v>43.4</v>
      </c>
      <c r="H647" s="40">
        <v>55.3</v>
      </c>
      <c r="I647" s="40">
        <v>64.900000000000006</v>
      </c>
      <c r="J647" s="40">
        <v>71</v>
      </c>
      <c r="K647" s="40">
        <v>69.900000000000006</v>
      </c>
      <c r="L647" s="40">
        <v>59.8</v>
      </c>
      <c r="M647" s="40">
        <v>45.2</v>
      </c>
      <c r="N647" s="40">
        <v>29.7</v>
      </c>
      <c r="O647" s="40">
        <v>17.399999999999999</v>
      </c>
      <c r="P647">
        <v>-8</v>
      </c>
      <c r="S647" s="36" t="str">
        <f>IFERROR(HLOOKUP(SANCO2!$D$8,'phius_monthly climate data'!$V$3:$CI$82,'phius_monthly climate data'!$CJ647,FALSE),"")</f>
        <v/>
      </c>
      <c r="CJ647">
        <v>645</v>
      </c>
    </row>
    <row r="648" spans="1:88" ht="15" thickBot="1" x14ac:dyDescent="0.35">
      <c r="A648" t="s">
        <v>5</v>
      </c>
      <c r="B648" t="s">
        <v>66</v>
      </c>
      <c r="C648" t="s">
        <v>748</v>
      </c>
      <c r="D648" s="39">
        <v>6.9</v>
      </c>
      <c r="E648" s="40">
        <v>10.9</v>
      </c>
      <c r="F648" s="40">
        <v>23.5</v>
      </c>
      <c r="G648" s="40">
        <v>39.799999999999997</v>
      </c>
      <c r="H648" s="40">
        <v>52.8</v>
      </c>
      <c r="I648" s="40">
        <v>63</v>
      </c>
      <c r="J648" s="40">
        <v>67.8</v>
      </c>
      <c r="K648" s="40">
        <v>66.7</v>
      </c>
      <c r="L648" s="40">
        <v>57.7</v>
      </c>
      <c r="M648" s="40">
        <v>43.3</v>
      </c>
      <c r="N648" s="40">
        <v>27.2</v>
      </c>
      <c r="O648" s="40">
        <v>12.3</v>
      </c>
      <c r="P648">
        <v>-11</v>
      </c>
      <c r="S648" s="36" t="str">
        <f>IFERROR(HLOOKUP(SANCO2!$D$8,'phius_monthly climate data'!$V$3:$CI$82,'phius_monthly climate data'!$CJ648,FALSE),"")</f>
        <v/>
      </c>
      <c r="CJ648">
        <v>646</v>
      </c>
    </row>
    <row r="649" spans="1:88" ht="15" thickBot="1" x14ac:dyDescent="0.35">
      <c r="A649" t="s">
        <v>5</v>
      </c>
      <c r="B649" t="s">
        <v>66</v>
      </c>
      <c r="C649" t="s">
        <v>749</v>
      </c>
      <c r="D649" s="39">
        <v>16.5</v>
      </c>
      <c r="E649" s="40">
        <v>20.5</v>
      </c>
      <c r="F649" s="40">
        <v>30</v>
      </c>
      <c r="G649" s="40">
        <v>41.8</v>
      </c>
      <c r="H649" s="40">
        <v>52.8</v>
      </c>
      <c r="I649" s="40">
        <v>61.9</v>
      </c>
      <c r="J649" s="40">
        <v>69.2</v>
      </c>
      <c r="K649" s="40">
        <v>68.7</v>
      </c>
      <c r="L649" s="40">
        <v>58.6</v>
      </c>
      <c r="M649" s="40">
        <v>44.2</v>
      </c>
      <c r="N649" s="40">
        <v>30</v>
      </c>
      <c r="O649" s="40">
        <v>19.3</v>
      </c>
      <c r="P649">
        <v>-15</v>
      </c>
      <c r="S649" s="36" t="str">
        <f>IFERROR(HLOOKUP(SANCO2!$D$8,'phius_monthly climate data'!$V$3:$CI$82,'phius_monthly climate data'!$CJ649,FALSE),"")</f>
        <v/>
      </c>
      <c r="CJ649">
        <v>647</v>
      </c>
    </row>
    <row r="650" spans="1:88" ht="15" thickBot="1" x14ac:dyDescent="0.35">
      <c r="A650" t="s">
        <v>5</v>
      </c>
      <c r="B650" t="s">
        <v>66</v>
      </c>
      <c r="C650" t="s">
        <v>750</v>
      </c>
      <c r="D650" s="39">
        <v>9.3000000000000007</v>
      </c>
      <c r="E650" s="40">
        <v>14.3</v>
      </c>
      <c r="F650" s="40">
        <v>27.4</v>
      </c>
      <c r="G650" s="40">
        <v>43.6</v>
      </c>
      <c r="H650" s="40">
        <v>56.7</v>
      </c>
      <c r="I650" s="40">
        <v>66.5</v>
      </c>
      <c r="J650" s="40">
        <v>70.7</v>
      </c>
      <c r="K650" s="40">
        <v>69.2</v>
      </c>
      <c r="L650" s="40">
        <v>60.2</v>
      </c>
      <c r="M650" s="40">
        <v>46.1</v>
      </c>
      <c r="N650" s="40">
        <v>29.6</v>
      </c>
      <c r="O650" s="40">
        <v>15.5</v>
      </c>
      <c r="P650">
        <v>-14</v>
      </c>
      <c r="S650" s="36" t="str">
        <f>IFERROR(HLOOKUP(SANCO2!$D$8,'phius_monthly climate data'!$V$3:$CI$82,'phius_monthly climate data'!$CJ650,FALSE),"")</f>
        <v/>
      </c>
      <c r="CJ650">
        <v>648</v>
      </c>
    </row>
    <row r="651" spans="1:88" ht="15" thickBot="1" x14ac:dyDescent="0.35">
      <c r="A651" t="s">
        <v>5</v>
      </c>
      <c r="B651" t="s">
        <v>66</v>
      </c>
      <c r="C651" t="s">
        <v>751</v>
      </c>
      <c r="D651" s="39">
        <v>7</v>
      </c>
      <c r="E651" s="40">
        <v>11.8</v>
      </c>
      <c r="F651" s="40">
        <v>24.8</v>
      </c>
      <c r="G651" s="40">
        <v>41.6</v>
      </c>
      <c r="H651" s="40">
        <v>54.6</v>
      </c>
      <c r="I651" s="40">
        <v>64.900000000000006</v>
      </c>
      <c r="J651" s="40">
        <v>69</v>
      </c>
      <c r="K651" s="40">
        <v>67.8</v>
      </c>
      <c r="L651" s="40">
        <v>58.4</v>
      </c>
      <c r="M651" s="40">
        <v>44</v>
      </c>
      <c r="N651" s="40">
        <v>27</v>
      </c>
      <c r="O651" s="40">
        <v>12.9</v>
      </c>
      <c r="P651">
        <v>-1</v>
      </c>
      <c r="S651" s="36" t="str">
        <f>IFERROR(HLOOKUP(SANCO2!$D$8,'phius_monthly climate data'!$V$3:$CI$82,'phius_monthly climate data'!$CJ651,FALSE),"")</f>
        <v/>
      </c>
      <c r="CJ651">
        <v>649</v>
      </c>
    </row>
    <row r="652" spans="1:88" ht="15" thickBot="1" x14ac:dyDescent="0.35">
      <c r="A652" t="s">
        <v>5</v>
      </c>
      <c r="B652" t="s">
        <v>66</v>
      </c>
      <c r="C652" t="s">
        <v>752</v>
      </c>
      <c r="D652" s="39">
        <v>7</v>
      </c>
      <c r="E652" s="40">
        <v>11.8</v>
      </c>
      <c r="F652" s="40">
        <v>24.8</v>
      </c>
      <c r="G652" s="40">
        <v>41.6</v>
      </c>
      <c r="H652" s="40">
        <v>54.6</v>
      </c>
      <c r="I652" s="40">
        <v>64.900000000000006</v>
      </c>
      <c r="J652" s="40">
        <v>69</v>
      </c>
      <c r="K652" s="40">
        <v>67.8</v>
      </c>
      <c r="L652" s="40">
        <v>58.4</v>
      </c>
      <c r="M652" s="40">
        <v>44</v>
      </c>
      <c r="N652" s="40">
        <v>27</v>
      </c>
      <c r="O652" s="40">
        <v>12.9</v>
      </c>
      <c r="P652">
        <v>-16</v>
      </c>
      <c r="S652" s="36" t="str">
        <f>IFERROR(HLOOKUP(SANCO2!$D$8,'phius_monthly climate data'!$V$3:$CI$82,'phius_monthly climate data'!$CJ652,FALSE),"")</f>
        <v/>
      </c>
      <c r="CJ652">
        <v>650</v>
      </c>
    </row>
    <row r="653" spans="1:88" ht="15" thickBot="1" x14ac:dyDescent="0.35">
      <c r="A653" t="s">
        <v>5</v>
      </c>
      <c r="B653" t="s">
        <v>66</v>
      </c>
      <c r="C653" t="s">
        <v>753</v>
      </c>
      <c r="D653" s="39">
        <v>10.5</v>
      </c>
      <c r="E653" s="40">
        <v>15.1</v>
      </c>
      <c r="F653" s="40">
        <v>27.2</v>
      </c>
      <c r="G653" s="40">
        <v>42.1</v>
      </c>
      <c r="H653" s="40">
        <v>54.9</v>
      </c>
      <c r="I653" s="40">
        <v>64.7</v>
      </c>
      <c r="J653" s="40">
        <v>69.599999999999994</v>
      </c>
      <c r="K653" s="40">
        <v>68.099999999999994</v>
      </c>
      <c r="L653" s="40">
        <v>58.8</v>
      </c>
      <c r="M653" s="40">
        <v>44.6</v>
      </c>
      <c r="N653" s="40">
        <v>28.5</v>
      </c>
      <c r="O653" s="40">
        <v>15.3</v>
      </c>
      <c r="P653">
        <v>-22</v>
      </c>
      <c r="S653" s="36" t="str">
        <f>IFERROR(HLOOKUP(SANCO2!$D$8,'phius_monthly climate data'!$V$3:$CI$82,'phius_monthly climate data'!$CJ653,FALSE),"")</f>
        <v/>
      </c>
      <c r="CJ653">
        <v>651</v>
      </c>
    </row>
    <row r="654" spans="1:88" ht="15" thickBot="1" x14ac:dyDescent="0.35">
      <c r="A654" t="s">
        <v>5</v>
      </c>
      <c r="B654" t="s">
        <v>66</v>
      </c>
      <c r="C654" t="s">
        <v>754</v>
      </c>
      <c r="D654" s="39">
        <v>8.6</v>
      </c>
      <c r="E654" s="40">
        <v>15.1</v>
      </c>
      <c r="F654" s="40">
        <v>26.4</v>
      </c>
      <c r="G654" s="40">
        <v>40.299999999999997</v>
      </c>
      <c r="H654" s="40">
        <v>54.1</v>
      </c>
      <c r="I654" s="40">
        <v>63.3</v>
      </c>
      <c r="J654" s="40">
        <v>67.8</v>
      </c>
      <c r="K654" s="40">
        <v>67.8</v>
      </c>
      <c r="L654" s="40">
        <v>57.6</v>
      </c>
      <c r="M654" s="40">
        <v>42.9</v>
      </c>
      <c r="N654" s="40">
        <v>26.1</v>
      </c>
      <c r="O654" s="40">
        <v>12.8</v>
      </c>
      <c r="P654">
        <v>-6</v>
      </c>
      <c r="S654" s="36" t="str">
        <f>IFERROR(HLOOKUP(SANCO2!$D$8,'phius_monthly climate data'!$V$3:$CI$82,'phius_monthly climate data'!$CJ654,FALSE),"")</f>
        <v/>
      </c>
      <c r="CJ654">
        <v>652</v>
      </c>
    </row>
    <row r="655" spans="1:88" ht="15" thickBot="1" x14ac:dyDescent="0.35">
      <c r="A655" t="s">
        <v>5</v>
      </c>
      <c r="B655" t="s">
        <v>66</v>
      </c>
      <c r="C655" t="s">
        <v>755</v>
      </c>
      <c r="D655" s="39">
        <v>12.3</v>
      </c>
      <c r="E655" s="40">
        <v>16.8</v>
      </c>
      <c r="F655" s="40">
        <v>27.6</v>
      </c>
      <c r="G655" s="40">
        <v>42.3</v>
      </c>
      <c r="H655" s="40">
        <v>54.3</v>
      </c>
      <c r="I655" s="40">
        <v>63.7</v>
      </c>
      <c r="J655" s="40">
        <v>69.400000000000006</v>
      </c>
      <c r="K655" s="40">
        <v>68.7</v>
      </c>
      <c r="L655" s="40">
        <v>59.1</v>
      </c>
      <c r="M655" s="40">
        <v>44.7</v>
      </c>
      <c r="N655" s="40">
        <v>28.5</v>
      </c>
      <c r="O655" s="40">
        <v>16</v>
      </c>
      <c r="P655">
        <v>-10</v>
      </c>
      <c r="S655" s="36" t="str">
        <f>IFERROR(HLOOKUP(SANCO2!$D$8,'phius_monthly climate data'!$V$3:$CI$82,'phius_monthly climate data'!$CJ655,FALSE),"")</f>
        <v/>
      </c>
      <c r="CJ655">
        <v>653</v>
      </c>
    </row>
    <row r="656" spans="1:88" ht="15" thickBot="1" x14ac:dyDescent="0.35">
      <c r="A656" t="s">
        <v>5</v>
      </c>
      <c r="B656" t="s">
        <v>66</v>
      </c>
      <c r="C656" t="s">
        <v>756</v>
      </c>
      <c r="D656" s="39">
        <v>11.7</v>
      </c>
      <c r="E656" s="40">
        <v>17.2</v>
      </c>
      <c r="F656" s="40">
        <v>28.8</v>
      </c>
      <c r="G656" s="40">
        <v>42.9</v>
      </c>
      <c r="H656" s="40">
        <v>53.6</v>
      </c>
      <c r="I656" s="40">
        <v>63</v>
      </c>
      <c r="J656" s="40">
        <v>70.099999999999994</v>
      </c>
      <c r="K656" s="40">
        <v>69.2</v>
      </c>
      <c r="L656" s="40">
        <v>58.4</v>
      </c>
      <c r="M656" s="40">
        <v>43.7</v>
      </c>
      <c r="N656" s="40">
        <v>27.7</v>
      </c>
      <c r="O656" s="40">
        <v>15.6</v>
      </c>
      <c r="P656">
        <v>-4</v>
      </c>
      <c r="S656" s="36" t="str">
        <f>IFERROR(HLOOKUP(SANCO2!$D$8,'phius_monthly climate data'!$V$3:$CI$82,'phius_monthly climate data'!$CJ656,FALSE),"")</f>
        <v/>
      </c>
      <c r="CJ656">
        <v>654</v>
      </c>
    </row>
    <row r="657" spans="1:88" ht="15" thickBot="1" x14ac:dyDescent="0.35">
      <c r="A657" t="s">
        <v>5</v>
      </c>
      <c r="B657" t="s">
        <v>67</v>
      </c>
      <c r="C657" t="s">
        <v>757</v>
      </c>
      <c r="D657" s="39">
        <v>25.4</v>
      </c>
      <c r="E657" s="40">
        <v>28.1</v>
      </c>
      <c r="F657" s="40">
        <v>36.9</v>
      </c>
      <c r="G657" s="40">
        <v>46.8</v>
      </c>
      <c r="H657" s="40">
        <v>57.2</v>
      </c>
      <c r="I657" s="40">
        <v>66.8</v>
      </c>
      <c r="J657" s="40">
        <v>74.8</v>
      </c>
      <c r="K657" s="40">
        <v>72.3</v>
      </c>
      <c r="L657" s="40">
        <v>63.2</v>
      </c>
      <c r="M657" s="40">
        <v>49.5</v>
      </c>
      <c r="N657" s="40">
        <v>37.1</v>
      </c>
      <c r="O657" s="40">
        <v>26.8</v>
      </c>
      <c r="P657">
        <v>7</v>
      </c>
      <c r="S657" s="36" t="str">
        <f>IFERROR(HLOOKUP(SANCO2!$D$8,'phius_monthly climate data'!$V$3:$CI$82,'phius_monthly climate data'!$CJ657,FALSE),"")</f>
        <v/>
      </c>
      <c r="CJ657">
        <v>655</v>
      </c>
    </row>
    <row r="658" spans="1:88" ht="15" thickBot="1" x14ac:dyDescent="0.35">
      <c r="A658" t="s">
        <v>5</v>
      </c>
      <c r="B658" t="s">
        <v>67</v>
      </c>
      <c r="C658" t="s">
        <v>758</v>
      </c>
      <c r="D658" s="39">
        <v>25.6</v>
      </c>
      <c r="E658" s="40">
        <v>27.3</v>
      </c>
      <c r="F658" s="40">
        <v>36.9</v>
      </c>
      <c r="G658" s="40">
        <v>44.5</v>
      </c>
      <c r="H658" s="40">
        <v>54.6</v>
      </c>
      <c r="I658" s="40">
        <v>65.7</v>
      </c>
      <c r="J658" s="40">
        <v>73.8</v>
      </c>
      <c r="K658" s="40">
        <v>71.3</v>
      </c>
      <c r="L658" s="40">
        <v>60.9</v>
      </c>
      <c r="M658" s="40">
        <v>46.5</v>
      </c>
      <c r="N658" s="40">
        <v>34.5</v>
      </c>
      <c r="O658" s="40">
        <v>24.8</v>
      </c>
      <c r="P658">
        <v>-8</v>
      </c>
      <c r="S658" s="36" t="str">
        <f>IFERROR(HLOOKUP(SANCO2!$D$8,'phius_monthly climate data'!$V$3:$CI$82,'phius_monthly climate data'!$CJ658,FALSE),"")</f>
        <v/>
      </c>
      <c r="CJ658">
        <v>656</v>
      </c>
    </row>
    <row r="659" spans="1:88" ht="15" thickBot="1" x14ac:dyDescent="0.35">
      <c r="A659" t="s">
        <v>5</v>
      </c>
      <c r="B659" t="s">
        <v>67</v>
      </c>
      <c r="C659" t="s">
        <v>759</v>
      </c>
      <c r="D659" s="39">
        <v>26</v>
      </c>
      <c r="E659" s="40">
        <v>30.7</v>
      </c>
      <c r="F659" s="40">
        <v>41.1</v>
      </c>
      <c r="G659" s="40">
        <v>52.2</v>
      </c>
      <c r="H659" s="40">
        <v>63.1</v>
      </c>
      <c r="I659" s="40">
        <v>72.8</v>
      </c>
      <c r="J659" s="40">
        <v>78</v>
      </c>
      <c r="K659" s="40">
        <v>75.7</v>
      </c>
      <c r="L659" s="40">
        <v>66.5</v>
      </c>
      <c r="M659" s="40">
        <v>54.4</v>
      </c>
      <c r="N659" s="40">
        <v>40.700000000000003</v>
      </c>
      <c r="O659" s="40">
        <v>28.8</v>
      </c>
      <c r="P659">
        <v>11</v>
      </c>
      <c r="S659" s="36" t="str">
        <f>IFERROR(HLOOKUP(SANCO2!$D$8,'phius_monthly climate data'!$V$3:$CI$82,'phius_monthly climate data'!$CJ659,FALSE),"")</f>
        <v/>
      </c>
      <c r="CJ659">
        <v>657</v>
      </c>
    </row>
    <row r="660" spans="1:88" ht="15" thickBot="1" x14ac:dyDescent="0.35">
      <c r="A660" t="s">
        <v>5</v>
      </c>
      <c r="B660" t="s">
        <v>67</v>
      </c>
      <c r="C660" t="s">
        <v>760</v>
      </c>
      <c r="D660" s="39">
        <v>23.9</v>
      </c>
      <c r="E660" s="40">
        <v>29.7</v>
      </c>
      <c r="F660" s="40">
        <v>40.5</v>
      </c>
      <c r="G660" s="40">
        <v>51.9</v>
      </c>
      <c r="H660" s="40">
        <v>63</v>
      </c>
      <c r="I660" s="40">
        <v>72.5</v>
      </c>
      <c r="J660" s="40">
        <v>77</v>
      </c>
      <c r="K660" s="40">
        <v>75.099999999999994</v>
      </c>
      <c r="L660" s="40">
        <v>66.3</v>
      </c>
      <c r="M660" s="40">
        <v>54.1</v>
      </c>
      <c r="N660" s="40">
        <v>39.5</v>
      </c>
      <c r="O660" s="40">
        <v>27.8</v>
      </c>
      <c r="P660">
        <v>0</v>
      </c>
      <c r="S660" s="36" t="str">
        <f>IFERROR(HLOOKUP(SANCO2!$D$8,'phius_monthly climate data'!$V$3:$CI$82,'phius_monthly climate data'!$CJ660,FALSE),"")</f>
        <v/>
      </c>
      <c r="CJ660">
        <v>658</v>
      </c>
    </row>
    <row r="661" spans="1:88" ht="15" thickBot="1" x14ac:dyDescent="0.35">
      <c r="A661" t="s">
        <v>5</v>
      </c>
      <c r="B661" t="s">
        <v>67</v>
      </c>
      <c r="C661" t="s">
        <v>761</v>
      </c>
      <c r="D661" s="39">
        <v>28.2</v>
      </c>
      <c r="E661" s="40">
        <v>30.4</v>
      </c>
      <c r="F661" s="40">
        <v>40.4</v>
      </c>
      <c r="G661" s="40">
        <v>50.2</v>
      </c>
      <c r="H661" s="40">
        <v>61.1</v>
      </c>
      <c r="I661" s="40">
        <v>71</v>
      </c>
      <c r="J661" s="40">
        <v>76.3</v>
      </c>
      <c r="K661" s="40">
        <v>73.5</v>
      </c>
      <c r="L661" s="40">
        <v>65.099999999999994</v>
      </c>
      <c r="M661" s="40">
        <v>52.6</v>
      </c>
      <c r="N661" s="40">
        <v>40.700000000000003</v>
      </c>
      <c r="O661" s="40">
        <v>29.4</v>
      </c>
      <c r="P661">
        <v>6</v>
      </c>
      <c r="S661" s="36" t="str">
        <f>IFERROR(HLOOKUP(SANCO2!$D$8,'phius_monthly climate data'!$V$3:$CI$82,'phius_monthly climate data'!$CJ661,FALSE),"")</f>
        <v/>
      </c>
      <c r="CJ661">
        <v>659</v>
      </c>
    </row>
    <row r="662" spans="1:88" ht="15" thickBot="1" x14ac:dyDescent="0.35">
      <c r="A662" t="s">
        <v>5</v>
      </c>
      <c r="B662" t="s">
        <v>67</v>
      </c>
      <c r="C662" t="s">
        <v>762</v>
      </c>
      <c r="D662" s="39">
        <v>26.3</v>
      </c>
      <c r="E662" s="40">
        <v>26.9</v>
      </c>
      <c r="F662" s="40">
        <v>38.299999999999997</v>
      </c>
      <c r="G662" s="40">
        <v>48.4</v>
      </c>
      <c r="H662" s="40">
        <v>58.6</v>
      </c>
      <c r="I662" s="40">
        <v>68.7</v>
      </c>
      <c r="J662" s="40">
        <v>74.599999999999994</v>
      </c>
      <c r="K662" s="40">
        <v>72</v>
      </c>
      <c r="L662" s="40">
        <v>62.4</v>
      </c>
      <c r="M662" s="40">
        <v>49.6</v>
      </c>
      <c r="N662" s="40">
        <v>37.1</v>
      </c>
      <c r="O662" s="40">
        <v>26.5</v>
      </c>
      <c r="P662">
        <v>-4</v>
      </c>
      <c r="S662" s="36" t="str">
        <f>IFERROR(HLOOKUP(SANCO2!$D$8,'phius_monthly climate data'!$V$3:$CI$82,'phius_monthly climate data'!$CJ662,FALSE),"")</f>
        <v/>
      </c>
      <c r="CJ662">
        <v>660</v>
      </c>
    </row>
    <row r="663" spans="1:88" ht="15" thickBot="1" x14ac:dyDescent="0.35">
      <c r="A663" t="s">
        <v>5</v>
      </c>
      <c r="B663" t="s">
        <v>67</v>
      </c>
      <c r="C663" t="s">
        <v>763</v>
      </c>
      <c r="D663" s="39">
        <v>22.3</v>
      </c>
      <c r="E663" s="40">
        <v>26.6</v>
      </c>
      <c r="F663" s="40">
        <v>37.799999999999997</v>
      </c>
      <c r="G663" s="40">
        <v>49.4</v>
      </c>
      <c r="H663" s="40">
        <v>60.4</v>
      </c>
      <c r="I663" s="40">
        <v>70.3</v>
      </c>
      <c r="J663" s="40">
        <v>75.400000000000006</v>
      </c>
      <c r="K663" s="40">
        <v>72.599999999999994</v>
      </c>
      <c r="L663" s="40">
        <v>64.3</v>
      </c>
      <c r="M663" s="40">
        <v>51.7</v>
      </c>
      <c r="N663" s="40">
        <v>37.200000000000003</v>
      </c>
      <c r="O663" s="40">
        <v>25.4</v>
      </c>
      <c r="P663">
        <v>-2</v>
      </c>
      <c r="S663" s="36" t="str">
        <f>IFERROR(HLOOKUP(SANCO2!$D$8,'phius_monthly climate data'!$V$3:$CI$82,'phius_monthly climate data'!$CJ663,FALSE),"")</f>
        <v/>
      </c>
      <c r="CJ663">
        <v>661</v>
      </c>
    </row>
    <row r="664" spans="1:88" ht="15" thickBot="1" x14ac:dyDescent="0.35">
      <c r="A664" t="s">
        <v>5</v>
      </c>
      <c r="B664" t="s">
        <v>67</v>
      </c>
      <c r="C664" t="s">
        <v>764</v>
      </c>
      <c r="D664" s="39">
        <v>26.9</v>
      </c>
      <c r="E664" s="40">
        <v>29.2</v>
      </c>
      <c r="F664" s="40">
        <v>42.6</v>
      </c>
      <c r="G664" s="40">
        <v>54.6</v>
      </c>
      <c r="H664" s="40">
        <v>64.400000000000006</v>
      </c>
      <c r="I664" s="40">
        <v>73.7</v>
      </c>
      <c r="J664" s="40">
        <v>77.7</v>
      </c>
      <c r="K664" s="40">
        <v>75.5</v>
      </c>
      <c r="L664" s="40">
        <v>66.7</v>
      </c>
      <c r="M664" s="40">
        <v>55</v>
      </c>
      <c r="N664" s="40">
        <v>42</v>
      </c>
      <c r="O664" s="40">
        <v>29.6</v>
      </c>
      <c r="P664">
        <v>6</v>
      </c>
      <c r="S664" s="36" t="str">
        <f>IFERROR(HLOOKUP(SANCO2!$D$8,'phius_monthly climate data'!$V$3:$CI$82,'phius_monthly climate data'!$CJ664,FALSE),"")</f>
        <v/>
      </c>
      <c r="CJ664">
        <v>662</v>
      </c>
    </row>
    <row r="665" spans="1:88" ht="15" thickBot="1" x14ac:dyDescent="0.35">
      <c r="A665" t="s">
        <v>5</v>
      </c>
      <c r="B665" t="s">
        <v>67</v>
      </c>
      <c r="C665" t="s">
        <v>765</v>
      </c>
      <c r="D665" s="39">
        <v>23.8</v>
      </c>
      <c r="E665" s="40">
        <v>27.9</v>
      </c>
      <c r="F665" s="40">
        <v>39</v>
      </c>
      <c r="G665" s="40">
        <v>51.1</v>
      </c>
      <c r="H665" s="40">
        <v>61.9</v>
      </c>
      <c r="I665" s="40">
        <v>71.7</v>
      </c>
      <c r="J665" s="40">
        <v>76.5</v>
      </c>
      <c r="K665" s="40">
        <v>73.599999999999994</v>
      </c>
      <c r="L665" s="40">
        <v>65.7</v>
      </c>
      <c r="M665" s="40">
        <v>53.3</v>
      </c>
      <c r="N665" s="40">
        <v>39.299999999999997</v>
      </c>
      <c r="O665" s="40">
        <v>26.7</v>
      </c>
      <c r="P665">
        <v>3</v>
      </c>
      <c r="S665" s="36" t="str">
        <f>IFERROR(HLOOKUP(SANCO2!$D$8,'phius_monthly climate data'!$V$3:$CI$82,'phius_monthly climate data'!$CJ665,FALSE),"")</f>
        <v/>
      </c>
      <c r="CJ665">
        <v>663</v>
      </c>
    </row>
    <row r="666" spans="1:88" ht="15" thickBot="1" x14ac:dyDescent="0.35">
      <c r="A666" t="s">
        <v>5</v>
      </c>
      <c r="B666" t="s">
        <v>67</v>
      </c>
      <c r="C666" t="s">
        <v>766</v>
      </c>
      <c r="D666" s="39">
        <v>25.4</v>
      </c>
      <c r="E666" s="40">
        <v>29.6</v>
      </c>
      <c r="F666" s="40">
        <v>39.799999999999997</v>
      </c>
      <c r="G666" s="40">
        <v>50.4</v>
      </c>
      <c r="H666" s="40">
        <v>61.3</v>
      </c>
      <c r="I666" s="40">
        <v>71.5</v>
      </c>
      <c r="J666" s="40">
        <v>76.099999999999994</v>
      </c>
      <c r="K666" s="40">
        <v>74.099999999999994</v>
      </c>
      <c r="L666" s="40">
        <v>65.5</v>
      </c>
      <c r="M666" s="40">
        <v>52.7</v>
      </c>
      <c r="N666" s="40">
        <v>38.700000000000003</v>
      </c>
      <c r="O666" s="40">
        <v>27.8</v>
      </c>
      <c r="P666">
        <v>3</v>
      </c>
      <c r="S666" s="36" t="str">
        <f>IFERROR(HLOOKUP(SANCO2!$D$8,'phius_monthly climate data'!$V$3:$CI$82,'phius_monthly climate data'!$CJ666,FALSE),"")</f>
        <v/>
      </c>
      <c r="CJ666">
        <v>664</v>
      </c>
    </row>
    <row r="667" spans="1:88" ht="15" thickBot="1" x14ac:dyDescent="0.35">
      <c r="A667" t="s">
        <v>5</v>
      </c>
      <c r="B667" t="s">
        <v>67</v>
      </c>
      <c r="C667" t="s">
        <v>767</v>
      </c>
      <c r="D667" s="39">
        <v>25.8</v>
      </c>
      <c r="E667" s="40">
        <v>29.7</v>
      </c>
      <c r="F667" s="40">
        <v>40.1</v>
      </c>
      <c r="G667" s="40">
        <v>50.9</v>
      </c>
      <c r="H667" s="40">
        <v>61.7</v>
      </c>
      <c r="I667" s="40">
        <v>71.900000000000006</v>
      </c>
      <c r="J667" s="40">
        <v>77.2</v>
      </c>
      <c r="K667" s="40">
        <v>74.5</v>
      </c>
      <c r="L667" s="40">
        <v>65.7</v>
      </c>
      <c r="M667" s="40">
        <v>53.2</v>
      </c>
      <c r="N667" s="40">
        <v>39.799999999999997</v>
      </c>
      <c r="O667" s="40">
        <v>28.1</v>
      </c>
      <c r="P667">
        <v>7</v>
      </c>
      <c r="S667" s="36" t="str">
        <f>IFERROR(HLOOKUP(SANCO2!$D$8,'phius_monthly climate data'!$V$3:$CI$82,'phius_monthly climate data'!$CJ667,FALSE),"")</f>
        <v/>
      </c>
      <c r="CJ667">
        <v>665</v>
      </c>
    </row>
    <row r="668" spans="1:88" ht="15" thickBot="1" x14ac:dyDescent="0.35">
      <c r="A668" t="s">
        <v>5</v>
      </c>
      <c r="B668" t="s">
        <v>67</v>
      </c>
      <c r="C668" t="s">
        <v>768</v>
      </c>
      <c r="D668" s="39">
        <v>25.7</v>
      </c>
      <c r="E668" s="40">
        <v>29</v>
      </c>
      <c r="F668" s="40">
        <v>39.5</v>
      </c>
      <c r="G668" s="40">
        <v>49.7</v>
      </c>
      <c r="H668" s="40">
        <v>60.6</v>
      </c>
      <c r="I668" s="40">
        <v>70.5</v>
      </c>
      <c r="J668" s="40">
        <v>75.400000000000006</v>
      </c>
      <c r="K668" s="40">
        <v>73.099999999999994</v>
      </c>
      <c r="L668" s="40">
        <v>64.8</v>
      </c>
      <c r="M668" s="40">
        <v>52</v>
      </c>
      <c r="N668" s="40">
        <v>38.200000000000003</v>
      </c>
      <c r="O668" s="40">
        <v>27.8</v>
      </c>
      <c r="P668">
        <v>11</v>
      </c>
      <c r="S668" s="36" t="str">
        <f>IFERROR(HLOOKUP(SANCO2!$D$8,'phius_monthly climate data'!$V$3:$CI$82,'phius_monthly climate data'!$CJ668,FALSE),"")</f>
        <v/>
      </c>
      <c r="CJ668">
        <v>666</v>
      </c>
    </row>
    <row r="669" spans="1:88" ht="15" thickBot="1" x14ac:dyDescent="0.35">
      <c r="A669" t="s">
        <v>5</v>
      </c>
      <c r="B669" t="s">
        <v>67</v>
      </c>
      <c r="C669" t="s">
        <v>769</v>
      </c>
      <c r="D669" s="39">
        <v>24.7</v>
      </c>
      <c r="E669" s="40">
        <v>29.5</v>
      </c>
      <c r="F669" s="40">
        <v>40.5</v>
      </c>
      <c r="G669" s="40">
        <v>51.6</v>
      </c>
      <c r="H669" s="40">
        <v>62.6</v>
      </c>
      <c r="I669" s="40">
        <v>72.599999999999994</v>
      </c>
      <c r="J669" s="40">
        <v>77.5</v>
      </c>
      <c r="K669" s="40">
        <v>75.400000000000006</v>
      </c>
      <c r="L669" s="40">
        <v>66.2</v>
      </c>
      <c r="M669" s="40">
        <v>53.6</v>
      </c>
      <c r="N669" s="40">
        <v>39.4</v>
      </c>
      <c r="O669" s="40">
        <v>27.9</v>
      </c>
      <c r="P669">
        <v>5</v>
      </c>
      <c r="S669" s="36" t="str">
        <f>IFERROR(HLOOKUP(SANCO2!$D$8,'phius_monthly climate data'!$V$3:$CI$82,'phius_monthly climate data'!$CJ669,FALSE),"")</f>
        <v/>
      </c>
      <c r="CJ669">
        <v>667</v>
      </c>
    </row>
    <row r="670" spans="1:88" ht="15" thickBot="1" x14ac:dyDescent="0.35">
      <c r="A670" t="s">
        <v>5</v>
      </c>
      <c r="B670" t="s">
        <v>67</v>
      </c>
      <c r="C670" t="s">
        <v>770</v>
      </c>
      <c r="D670" s="39">
        <v>29.5</v>
      </c>
      <c r="E670" s="40">
        <v>31.7</v>
      </c>
      <c r="F670" s="40">
        <v>41.9</v>
      </c>
      <c r="G670" s="40">
        <v>51.1</v>
      </c>
      <c r="H670" s="40">
        <v>61.9</v>
      </c>
      <c r="I670" s="40">
        <v>72.400000000000006</v>
      </c>
      <c r="J670" s="40">
        <v>78.7</v>
      </c>
      <c r="K670" s="40">
        <v>76</v>
      </c>
      <c r="L670" s="40">
        <v>66.8</v>
      </c>
      <c r="M670" s="40">
        <v>52.9</v>
      </c>
      <c r="N670" s="40">
        <v>40.299999999999997</v>
      </c>
      <c r="O670" s="40">
        <v>29.4</v>
      </c>
      <c r="P670">
        <v>7</v>
      </c>
      <c r="S670" s="36" t="str">
        <f>IFERROR(HLOOKUP(SANCO2!$D$8,'phius_monthly climate data'!$V$3:$CI$82,'phius_monthly climate data'!$CJ670,FALSE),"")</f>
        <v/>
      </c>
      <c r="CJ670">
        <v>668</v>
      </c>
    </row>
    <row r="671" spans="1:88" ht="15" thickBot="1" x14ac:dyDescent="0.35">
      <c r="A671" t="s">
        <v>5</v>
      </c>
      <c r="B671" t="s">
        <v>67</v>
      </c>
      <c r="C671" t="s">
        <v>771</v>
      </c>
      <c r="D671" s="39">
        <v>23</v>
      </c>
      <c r="E671" s="40">
        <v>27.4</v>
      </c>
      <c r="F671" s="40">
        <v>38.1</v>
      </c>
      <c r="G671" s="40">
        <v>49.6</v>
      </c>
      <c r="H671" s="40">
        <v>60.8</v>
      </c>
      <c r="I671" s="40">
        <v>70.5</v>
      </c>
      <c r="J671" s="40">
        <v>75.099999999999994</v>
      </c>
      <c r="K671" s="40">
        <v>73.099999999999994</v>
      </c>
      <c r="L671" s="40">
        <v>64.599999999999994</v>
      </c>
      <c r="M671" s="40">
        <v>51.7</v>
      </c>
      <c r="N671" s="40">
        <v>37.1</v>
      </c>
      <c r="O671" s="40">
        <v>25.6</v>
      </c>
      <c r="P671">
        <v>1</v>
      </c>
      <c r="S671" s="36" t="str">
        <f>IFERROR(HLOOKUP(SANCO2!$D$8,'phius_monthly climate data'!$V$3:$CI$82,'phius_monthly climate data'!$CJ671,FALSE),"")</f>
        <v/>
      </c>
      <c r="CJ671">
        <v>669</v>
      </c>
    </row>
    <row r="672" spans="1:88" ht="15" thickBot="1" x14ac:dyDescent="0.35">
      <c r="A672" t="s">
        <v>5</v>
      </c>
      <c r="B672" t="s">
        <v>67</v>
      </c>
      <c r="C672" t="s">
        <v>772</v>
      </c>
      <c r="D672" s="39">
        <v>26</v>
      </c>
      <c r="E672" s="40">
        <v>29.4</v>
      </c>
      <c r="F672" s="40">
        <v>38.799999999999997</v>
      </c>
      <c r="G672" s="40">
        <v>47.7</v>
      </c>
      <c r="H672" s="40">
        <v>58.3</v>
      </c>
      <c r="I672" s="40">
        <v>68.7</v>
      </c>
      <c r="J672" s="40">
        <v>74.8</v>
      </c>
      <c r="K672" s="40">
        <v>72.8</v>
      </c>
      <c r="L672" s="40">
        <v>63.3</v>
      </c>
      <c r="M672" s="40">
        <v>49.7</v>
      </c>
      <c r="N672" s="40">
        <v>36.299999999999997</v>
      </c>
      <c r="O672" s="40">
        <v>26.8</v>
      </c>
      <c r="P672">
        <v>9</v>
      </c>
      <c r="S672" s="36" t="str">
        <f>IFERROR(HLOOKUP(SANCO2!$D$8,'phius_monthly climate data'!$V$3:$CI$82,'phius_monthly climate data'!$CJ672,FALSE),"")</f>
        <v/>
      </c>
      <c r="CJ672">
        <v>670</v>
      </c>
    </row>
    <row r="673" spans="1:88" ht="15" thickBot="1" x14ac:dyDescent="0.35">
      <c r="A673" t="s">
        <v>5</v>
      </c>
      <c r="B673" t="s">
        <v>67</v>
      </c>
      <c r="C673" t="s">
        <v>773</v>
      </c>
      <c r="D673" s="39">
        <v>23.7</v>
      </c>
      <c r="E673" s="40">
        <v>28.7</v>
      </c>
      <c r="F673" s="40">
        <v>40</v>
      </c>
      <c r="G673" s="40">
        <v>51.9</v>
      </c>
      <c r="H673" s="40">
        <v>62.8</v>
      </c>
      <c r="I673" s="40">
        <v>72.599999999999994</v>
      </c>
      <c r="J673" s="40">
        <v>77</v>
      </c>
      <c r="K673" s="40">
        <v>75</v>
      </c>
      <c r="L673" s="40">
        <v>66.3</v>
      </c>
      <c r="M673" s="40">
        <v>53.9</v>
      </c>
      <c r="N673" s="40">
        <v>39.5</v>
      </c>
      <c r="O673" s="40">
        <v>27.5</v>
      </c>
      <c r="P673">
        <v>7</v>
      </c>
      <c r="S673" s="36" t="str">
        <f>IFERROR(HLOOKUP(SANCO2!$D$8,'phius_monthly climate data'!$V$3:$CI$82,'phius_monthly climate data'!$CJ673,FALSE),"")</f>
        <v/>
      </c>
      <c r="CJ673">
        <v>671</v>
      </c>
    </row>
    <row r="674" spans="1:88" ht="15" thickBot="1" x14ac:dyDescent="0.35">
      <c r="A674" t="s">
        <v>5</v>
      </c>
      <c r="B674" t="s">
        <v>67</v>
      </c>
      <c r="C674" t="s">
        <v>774</v>
      </c>
      <c r="D674" s="39">
        <v>27.3</v>
      </c>
      <c r="E674" s="40">
        <v>28.5</v>
      </c>
      <c r="F674" s="40">
        <v>41</v>
      </c>
      <c r="G674" s="40">
        <v>52.2</v>
      </c>
      <c r="H674" s="40">
        <v>63.8</v>
      </c>
      <c r="I674" s="40">
        <v>73</v>
      </c>
      <c r="J674" s="40">
        <v>75.7</v>
      </c>
      <c r="K674" s="40">
        <v>73.3</v>
      </c>
      <c r="L674" s="40">
        <v>65.599999999999994</v>
      </c>
      <c r="M674" s="40">
        <v>52.4</v>
      </c>
      <c r="N674" s="40">
        <v>37.5</v>
      </c>
      <c r="O674" s="40">
        <v>27.5</v>
      </c>
      <c r="P674">
        <v>3</v>
      </c>
      <c r="S674" s="36" t="str">
        <f>IFERROR(HLOOKUP(SANCO2!$D$8,'phius_monthly climate data'!$V$3:$CI$82,'phius_monthly climate data'!$CJ674,FALSE),"")</f>
        <v/>
      </c>
      <c r="CJ674">
        <v>672</v>
      </c>
    </row>
    <row r="675" spans="1:88" ht="15" thickBot="1" x14ac:dyDescent="0.35">
      <c r="A675" t="s">
        <v>5</v>
      </c>
      <c r="B675" t="s">
        <v>67</v>
      </c>
      <c r="C675" t="s">
        <v>775</v>
      </c>
      <c r="D675" s="39">
        <v>27.9</v>
      </c>
      <c r="E675" s="40">
        <v>30.5</v>
      </c>
      <c r="F675" s="40">
        <v>39</v>
      </c>
      <c r="G675" s="40">
        <v>46.6</v>
      </c>
      <c r="H675" s="40">
        <v>57.2</v>
      </c>
      <c r="I675" s="40">
        <v>67.599999999999994</v>
      </c>
      <c r="J675" s="40">
        <v>74.3</v>
      </c>
      <c r="K675" s="40">
        <v>72.2</v>
      </c>
      <c r="L675" s="40">
        <v>62.5</v>
      </c>
      <c r="M675" s="40">
        <v>48.7</v>
      </c>
      <c r="N675" s="40">
        <v>36.299999999999997</v>
      </c>
      <c r="O675" s="40">
        <v>27.2</v>
      </c>
      <c r="P675">
        <v>4</v>
      </c>
      <c r="S675" s="36" t="str">
        <f>IFERROR(HLOOKUP(SANCO2!$D$8,'phius_monthly climate data'!$V$3:$CI$82,'phius_monthly climate data'!$CJ675,FALSE),"")</f>
        <v/>
      </c>
      <c r="CJ675">
        <v>673</v>
      </c>
    </row>
    <row r="676" spans="1:88" ht="15" thickBot="1" x14ac:dyDescent="0.35">
      <c r="A676" t="s">
        <v>5</v>
      </c>
      <c r="B676" t="s">
        <v>67</v>
      </c>
      <c r="C676" t="s">
        <v>776</v>
      </c>
      <c r="D676" s="39">
        <v>28.4</v>
      </c>
      <c r="E676" s="40">
        <v>30</v>
      </c>
      <c r="F676" s="40">
        <v>38.6</v>
      </c>
      <c r="G676" s="40">
        <v>45.6</v>
      </c>
      <c r="H676" s="40">
        <v>56</v>
      </c>
      <c r="I676" s="40">
        <v>67</v>
      </c>
      <c r="J676" s="40">
        <v>74</v>
      </c>
      <c r="K676" s="40">
        <v>72</v>
      </c>
      <c r="L676" s="40">
        <v>62.8</v>
      </c>
      <c r="M676" s="40">
        <v>48.8</v>
      </c>
      <c r="N676" s="40">
        <v>36.700000000000003</v>
      </c>
      <c r="O676" s="40">
        <v>27.9</v>
      </c>
      <c r="P676">
        <v>-4</v>
      </c>
      <c r="S676" s="36" t="str">
        <f>IFERROR(HLOOKUP(SANCO2!$D$8,'phius_monthly climate data'!$V$3:$CI$82,'phius_monthly climate data'!$CJ676,FALSE),"")</f>
        <v/>
      </c>
      <c r="CJ676">
        <v>674</v>
      </c>
    </row>
    <row r="677" spans="1:88" ht="15" thickBot="1" x14ac:dyDescent="0.35">
      <c r="A677" t="s">
        <v>5</v>
      </c>
      <c r="B677" t="s">
        <v>67</v>
      </c>
      <c r="C677" t="s">
        <v>777</v>
      </c>
      <c r="D677" s="39">
        <v>21.6</v>
      </c>
      <c r="E677" s="40">
        <v>26.4</v>
      </c>
      <c r="F677" s="40">
        <v>38.4</v>
      </c>
      <c r="G677" s="40">
        <v>51.2</v>
      </c>
      <c r="H677" s="40">
        <v>62.5</v>
      </c>
      <c r="I677" s="40">
        <v>71.7</v>
      </c>
      <c r="J677" s="40">
        <v>76.099999999999994</v>
      </c>
      <c r="K677" s="40">
        <v>73</v>
      </c>
      <c r="L677" s="40">
        <v>64.8</v>
      </c>
      <c r="M677" s="40">
        <v>52.2</v>
      </c>
      <c r="N677" s="40">
        <v>38.6</v>
      </c>
      <c r="O677" s="40">
        <v>25.3</v>
      </c>
      <c r="P677">
        <v>-2</v>
      </c>
      <c r="S677" s="36" t="str">
        <f>IFERROR(HLOOKUP(SANCO2!$D$8,'phius_monthly climate data'!$V$3:$CI$82,'phius_monthly climate data'!$CJ677,FALSE),"")</f>
        <v/>
      </c>
      <c r="CJ677">
        <v>675</v>
      </c>
    </row>
    <row r="678" spans="1:88" ht="15" thickBot="1" x14ac:dyDescent="0.35">
      <c r="A678" t="s">
        <v>5</v>
      </c>
      <c r="B678" t="s">
        <v>67</v>
      </c>
      <c r="C678" t="s">
        <v>778</v>
      </c>
      <c r="D678" s="39">
        <v>24.1</v>
      </c>
      <c r="E678" s="40">
        <v>27.3</v>
      </c>
      <c r="F678" s="40">
        <v>36.6</v>
      </c>
      <c r="G678" s="40">
        <v>46.4</v>
      </c>
      <c r="H678" s="40">
        <v>57.4</v>
      </c>
      <c r="I678" s="40">
        <v>67.599999999999994</v>
      </c>
      <c r="J678" s="40">
        <v>74.5</v>
      </c>
      <c r="K678" s="40">
        <v>72.900000000000006</v>
      </c>
      <c r="L678" s="40">
        <v>63.1</v>
      </c>
      <c r="M678" s="40">
        <v>48.7</v>
      </c>
      <c r="N678" s="40">
        <v>35.1</v>
      </c>
      <c r="O678" s="40">
        <v>25.2</v>
      </c>
      <c r="P678">
        <v>2</v>
      </c>
      <c r="S678" s="36" t="str">
        <f>IFERROR(HLOOKUP(SANCO2!$D$8,'phius_monthly climate data'!$V$3:$CI$82,'phius_monthly climate data'!$CJ678,FALSE),"")</f>
        <v/>
      </c>
      <c r="CJ678">
        <v>676</v>
      </c>
    </row>
    <row r="679" spans="1:88" ht="15" thickBot="1" x14ac:dyDescent="0.35">
      <c r="A679" t="s">
        <v>5</v>
      </c>
      <c r="B679" t="s">
        <v>68</v>
      </c>
      <c r="C679" t="s">
        <v>779</v>
      </c>
      <c r="D679" s="39">
        <v>24.6</v>
      </c>
      <c r="E679" s="40">
        <v>23.6</v>
      </c>
      <c r="F679" s="40">
        <v>27.7</v>
      </c>
      <c r="G679" s="40">
        <v>35.299999999999997</v>
      </c>
      <c r="H679" s="40">
        <v>42.9</v>
      </c>
      <c r="I679" s="40">
        <v>51.2</v>
      </c>
      <c r="J679" s="40">
        <v>60.9</v>
      </c>
      <c r="K679" s="40">
        <v>61.3</v>
      </c>
      <c r="L679" s="40">
        <v>55</v>
      </c>
      <c r="M679" s="40">
        <v>46</v>
      </c>
      <c r="N679" s="40">
        <v>38.1</v>
      </c>
      <c r="O679" s="40">
        <v>30.3</v>
      </c>
      <c r="P679">
        <v>15</v>
      </c>
      <c r="S679" s="36" t="str">
        <f>IFERROR(HLOOKUP(SANCO2!$D$8,'phius_monthly climate data'!$V$3:$CI$82,'phius_monthly climate data'!$CJ679,FALSE),"")</f>
        <v/>
      </c>
      <c r="CJ679">
        <v>677</v>
      </c>
    </row>
    <row r="680" spans="1:88" ht="15" thickBot="1" x14ac:dyDescent="0.35">
      <c r="A680" t="s">
        <v>5</v>
      </c>
      <c r="B680" t="s">
        <v>69</v>
      </c>
      <c r="C680" t="s">
        <v>780</v>
      </c>
      <c r="D680" s="39">
        <v>14.2</v>
      </c>
      <c r="E680" s="40">
        <v>17.3</v>
      </c>
      <c r="F680" s="40">
        <v>26.5</v>
      </c>
      <c r="G680" s="40">
        <v>39.700000000000003</v>
      </c>
      <c r="H680" s="40">
        <v>51.4</v>
      </c>
      <c r="I680" s="40">
        <v>60.7</v>
      </c>
      <c r="J680" s="40">
        <v>64.900000000000006</v>
      </c>
      <c r="K680" s="40">
        <v>63.5</v>
      </c>
      <c r="L680" s="40">
        <v>56.2</v>
      </c>
      <c r="M680" s="40">
        <v>44.1</v>
      </c>
      <c r="N680" s="40">
        <v>33.5</v>
      </c>
      <c r="O680" s="40">
        <v>21.3</v>
      </c>
      <c r="P680">
        <v>5</v>
      </c>
      <c r="S680" s="36" t="str">
        <f>IFERROR(HLOOKUP(SANCO2!$D$8,'phius_monthly climate data'!$V$3:$CI$82,'phius_monthly climate data'!$CJ680,FALSE),"")</f>
        <v/>
      </c>
      <c r="CJ680">
        <v>678</v>
      </c>
    </row>
    <row r="681" spans="1:88" ht="15" thickBot="1" x14ac:dyDescent="0.35">
      <c r="A681" t="s">
        <v>5</v>
      </c>
      <c r="B681" t="s">
        <v>69</v>
      </c>
      <c r="C681" t="s">
        <v>781</v>
      </c>
      <c r="D681" s="39">
        <v>22</v>
      </c>
      <c r="E681" s="40">
        <v>24.5</v>
      </c>
      <c r="F681" s="40">
        <v>33.299999999999997</v>
      </c>
      <c r="G681" s="40">
        <v>45.4</v>
      </c>
      <c r="H681" s="40">
        <v>56</v>
      </c>
      <c r="I681" s="40">
        <v>65.5</v>
      </c>
      <c r="J681" s="40">
        <v>70.400000000000006</v>
      </c>
      <c r="K681" s="40">
        <v>69</v>
      </c>
      <c r="L681" s="40">
        <v>60.5</v>
      </c>
      <c r="M681" s="40">
        <v>48.9</v>
      </c>
      <c r="N681" s="40">
        <v>38.5</v>
      </c>
      <c r="O681" s="40">
        <v>28.1</v>
      </c>
      <c r="P681">
        <v>11</v>
      </c>
      <c r="S681" s="36" t="str">
        <f>IFERROR(HLOOKUP(SANCO2!$D$8,'phius_monthly climate data'!$V$3:$CI$82,'phius_monthly climate data'!$CJ681,FALSE),"")</f>
        <v/>
      </c>
      <c r="CJ681">
        <v>679</v>
      </c>
    </row>
    <row r="682" spans="1:88" ht="15" thickBot="1" x14ac:dyDescent="0.35">
      <c r="A682" t="s">
        <v>5</v>
      </c>
      <c r="B682" t="s">
        <v>69</v>
      </c>
      <c r="C682" t="s">
        <v>782</v>
      </c>
      <c r="D682" s="39">
        <v>21.9</v>
      </c>
      <c r="E682" s="40">
        <v>24.4</v>
      </c>
      <c r="F682" s="40">
        <v>33.4</v>
      </c>
      <c r="G682" s="40">
        <v>44.9</v>
      </c>
      <c r="H682" s="40">
        <v>55.6</v>
      </c>
      <c r="I682" s="40">
        <v>65</v>
      </c>
      <c r="J682" s="40">
        <v>69.400000000000006</v>
      </c>
      <c r="K682" s="40">
        <v>67.8</v>
      </c>
      <c r="L682" s="40">
        <v>60</v>
      </c>
      <c r="M682" s="40">
        <v>48.2</v>
      </c>
      <c r="N682" s="40">
        <v>38.200000000000003</v>
      </c>
      <c r="O682" s="40">
        <v>28.2</v>
      </c>
      <c r="P682">
        <v>5</v>
      </c>
      <c r="S682" s="36" t="str">
        <f>IFERROR(HLOOKUP(SANCO2!$D$8,'phius_monthly climate data'!$V$3:$CI$82,'phius_monthly climate data'!$CJ682,FALSE),"")</f>
        <v/>
      </c>
      <c r="CJ682">
        <v>680</v>
      </c>
    </row>
    <row r="683" spans="1:88" ht="15" thickBot="1" x14ac:dyDescent="0.35">
      <c r="A683" t="s">
        <v>5</v>
      </c>
      <c r="B683" t="s">
        <v>69</v>
      </c>
      <c r="C683" t="s">
        <v>783</v>
      </c>
      <c r="D683" s="39">
        <v>20.8</v>
      </c>
      <c r="E683" s="40">
        <v>23</v>
      </c>
      <c r="F683" s="40">
        <v>32.5</v>
      </c>
      <c r="G683" s="40">
        <v>44.4</v>
      </c>
      <c r="H683" s="40">
        <v>55.1</v>
      </c>
      <c r="I683" s="40">
        <v>65.3</v>
      </c>
      <c r="J683" s="40">
        <v>70</v>
      </c>
      <c r="K683" s="40">
        <v>68.2</v>
      </c>
      <c r="L683" s="40">
        <v>60.2</v>
      </c>
      <c r="M683" s="40">
        <v>48.6</v>
      </c>
      <c r="N683" s="40">
        <v>38.299999999999997</v>
      </c>
      <c r="O683" s="40">
        <v>28.1</v>
      </c>
      <c r="P683">
        <v>6</v>
      </c>
      <c r="S683" s="36" t="str">
        <f>IFERROR(HLOOKUP(SANCO2!$D$8,'phius_monthly climate data'!$V$3:$CI$82,'phius_monthly climate data'!$CJ683,FALSE),"")</f>
        <v/>
      </c>
      <c r="CJ683">
        <v>681</v>
      </c>
    </row>
    <row r="684" spans="1:88" ht="15" thickBot="1" x14ac:dyDescent="0.35">
      <c r="A684" t="s">
        <v>5</v>
      </c>
      <c r="B684" t="s">
        <v>69</v>
      </c>
      <c r="C684" t="s">
        <v>784</v>
      </c>
      <c r="D684" s="39">
        <v>20.100000000000001</v>
      </c>
      <c r="E684" s="40">
        <v>22.1</v>
      </c>
      <c r="F684" s="40">
        <v>31.8</v>
      </c>
      <c r="G684" s="40">
        <v>44.7</v>
      </c>
      <c r="H684" s="40">
        <v>56</v>
      </c>
      <c r="I684" s="40">
        <v>64.900000000000006</v>
      </c>
      <c r="J684" s="40">
        <v>69.8</v>
      </c>
      <c r="K684" s="40">
        <v>68.2</v>
      </c>
      <c r="L684" s="40">
        <v>60.6</v>
      </c>
      <c r="M684" s="40">
        <v>48.1</v>
      </c>
      <c r="N684" s="40">
        <v>37.700000000000003</v>
      </c>
      <c r="O684" s="40">
        <v>26.6</v>
      </c>
      <c r="P684">
        <v>-2</v>
      </c>
      <c r="S684" s="36" t="str">
        <f>IFERROR(HLOOKUP(SANCO2!$D$8,'phius_monthly climate data'!$V$3:$CI$82,'phius_monthly climate data'!$CJ684,FALSE),"")</f>
        <v/>
      </c>
      <c r="CJ684">
        <v>682</v>
      </c>
    </row>
    <row r="685" spans="1:88" ht="15" thickBot="1" x14ac:dyDescent="0.35">
      <c r="A685" t="s">
        <v>5</v>
      </c>
      <c r="B685" t="s">
        <v>69</v>
      </c>
      <c r="C685" t="s">
        <v>785</v>
      </c>
      <c r="D685" s="39">
        <v>25.6</v>
      </c>
      <c r="E685" s="40">
        <v>28</v>
      </c>
      <c r="F685" s="40">
        <v>36.299999999999997</v>
      </c>
      <c r="G685" s="40">
        <v>48.1</v>
      </c>
      <c r="H685" s="40">
        <v>58.6</v>
      </c>
      <c r="I685" s="40">
        <v>68</v>
      </c>
      <c r="J685" s="40">
        <v>73.400000000000006</v>
      </c>
      <c r="K685" s="40">
        <v>71.7</v>
      </c>
      <c r="L685" s="40">
        <v>63.7</v>
      </c>
      <c r="M685" s="40">
        <v>52</v>
      </c>
      <c r="N685" s="40">
        <v>41.7</v>
      </c>
      <c r="O685" s="40">
        <v>31.5</v>
      </c>
      <c r="P685">
        <v>7</v>
      </c>
      <c r="S685" s="36" t="str">
        <f>IFERROR(HLOOKUP(SANCO2!$D$8,'phius_monthly climate data'!$V$3:$CI$82,'phius_monthly climate data'!$CJ685,FALSE),"")</f>
        <v/>
      </c>
      <c r="CJ685">
        <v>683</v>
      </c>
    </row>
    <row r="686" spans="1:88" ht="15" thickBot="1" x14ac:dyDescent="0.35">
      <c r="A686" t="s">
        <v>5</v>
      </c>
      <c r="B686" t="s">
        <v>69</v>
      </c>
      <c r="C686" t="s">
        <v>786</v>
      </c>
      <c r="D686" s="39">
        <v>7.1</v>
      </c>
      <c r="E686" s="40">
        <v>7</v>
      </c>
      <c r="F686" s="40">
        <v>13.8</v>
      </c>
      <c r="G686" s="40">
        <v>24.2</v>
      </c>
      <c r="H686" s="40">
        <v>35.9</v>
      </c>
      <c r="I686" s="40">
        <v>45.5</v>
      </c>
      <c r="J686" s="40">
        <v>49.2</v>
      </c>
      <c r="K686" s="40">
        <v>48.2</v>
      </c>
      <c r="L686" s="40">
        <v>42.1</v>
      </c>
      <c r="M686" s="40">
        <v>31.3</v>
      </c>
      <c r="N686" s="40">
        <v>21.3</v>
      </c>
      <c r="O686" s="40">
        <v>12.1</v>
      </c>
      <c r="P686">
        <v>-7</v>
      </c>
      <c r="S686" s="36" t="str">
        <f>IFERROR(HLOOKUP(SANCO2!$D$8,'phius_monthly climate data'!$V$3:$CI$82,'phius_monthly climate data'!$CJ686,FALSE),"")</f>
        <v/>
      </c>
      <c r="CJ686">
        <v>684</v>
      </c>
    </row>
    <row r="687" spans="1:88" ht="15" thickBot="1" x14ac:dyDescent="0.35">
      <c r="A687" t="s">
        <v>5</v>
      </c>
      <c r="B687" t="s">
        <v>69</v>
      </c>
      <c r="C687" t="s">
        <v>787</v>
      </c>
      <c r="D687" s="39">
        <v>25.3</v>
      </c>
      <c r="E687" s="40">
        <v>28.3</v>
      </c>
      <c r="F687" s="40">
        <v>35.700000000000003</v>
      </c>
      <c r="G687" s="40">
        <v>46.6</v>
      </c>
      <c r="H687" s="40">
        <v>56</v>
      </c>
      <c r="I687" s="40">
        <v>65.8</v>
      </c>
      <c r="J687" s="40">
        <v>71.400000000000006</v>
      </c>
      <c r="K687" s="40">
        <v>70.3</v>
      </c>
      <c r="L687" s="40">
        <v>62.5</v>
      </c>
      <c r="M687" s="40">
        <v>51.5</v>
      </c>
      <c r="N687" s="40">
        <v>41.5</v>
      </c>
      <c r="O687" s="40">
        <v>31.8</v>
      </c>
      <c r="P687">
        <v>10</v>
      </c>
      <c r="S687" s="36" t="str">
        <f>IFERROR(HLOOKUP(SANCO2!$D$8,'phius_monthly climate data'!$V$3:$CI$82,'phius_monthly climate data'!$CJ687,FALSE),"")</f>
        <v/>
      </c>
      <c r="CJ687">
        <v>685</v>
      </c>
    </row>
    <row r="688" spans="1:88" ht="15" thickBot="1" x14ac:dyDescent="0.35">
      <c r="A688" t="s">
        <v>5</v>
      </c>
      <c r="B688" t="s">
        <v>70</v>
      </c>
      <c r="C688" t="s">
        <v>788</v>
      </c>
      <c r="D688" s="39">
        <v>34.200000000000003</v>
      </c>
      <c r="E688" s="40">
        <v>35.6</v>
      </c>
      <c r="F688" s="40">
        <v>42.3</v>
      </c>
      <c r="G688" s="40">
        <v>52</v>
      </c>
      <c r="H688" s="40">
        <v>61.1</v>
      </c>
      <c r="I688" s="40">
        <v>70.7</v>
      </c>
      <c r="J688" s="40">
        <v>76.099999999999994</v>
      </c>
      <c r="K688" s="40">
        <v>74.2</v>
      </c>
      <c r="L688" s="40">
        <v>67.2</v>
      </c>
      <c r="M688" s="40">
        <v>56.5</v>
      </c>
      <c r="N688" s="40">
        <v>46.5</v>
      </c>
      <c r="O688" s="40">
        <v>38.4</v>
      </c>
      <c r="P688">
        <v>23</v>
      </c>
      <c r="S688" s="36" t="str">
        <f>IFERROR(HLOOKUP(SANCO2!$D$8,'phius_monthly climate data'!$V$3:$CI$82,'phius_monthly climate data'!$CJ688,FALSE),"")</f>
        <v/>
      </c>
      <c r="CJ688">
        <v>686</v>
      </c>
    </row>
    <row r="689" spans="1:88" ht="15" thickBot="1" x14ac:dyDescent="0.35">
      <c r="A689" t="s">
        <v>5</v>
      </c>
      <c r="B689" t="s">
        <v>70</v>
      </c>
      <c r="C689" t="s">
        <v>789</v>
      </c>
      <c r="D689" s="39">
        <v>32.6</v>
      </c>
      <c r="E689" s="40">
        <v>34.1</v>
      </c>
      <c r="F689" s="40">
        <v>41.3</v>
      </c>
      <c r="G689" s="40">
        <v>51.1</v>
      </c>
      <c r="H689" s="40">
        <v>60</v>
      </c>
      <c r="I689" s="40">
        <v>70.099999999999994</v>
      </c>
      <c r="J689" s="40">
        <v>75.3</v>
      </c>
      <c r="K689" s="40">
        <v>73</v>
      </c>
      <c r="L689" s="40">
        <v>66.7</v>
      </c>
      <c r="M689" s="40">
        <v>55</v>
      </c>
      <c r="N689" s="40">
        <v>46.4</v>
      </c>
      <c r="O689" s="40">
        <v>37.299999999999997</v>
      </c>
      <c r="P689">
        <v>18</v>
      </c>
      <c r="S689" s="36" t="str">
        <f>IFERROR(HLOOKUP(SANCO2!$D$8,'phius_monthly climate data'!$V$3:$CI$82,'phius_monthly climate data'!$CJ689,FALSE),"")</f>
        <v/>
      </c>
      <c r="CJ689">
        <v>687</v>
      </c>
    </row>
    <row r="690" spans="1:88" ht="15" thickBot="1" x14ac:dyDescent="0.35">
      <c r="A690" t="s">
        <v>5</v>
      </c>
      <c r="B690" t="s">
        <v>70</v>
      </c>
      <c r="C690" t="s">
        <v>790</v>
      </c>
      <c r="D690" s="39">
        <v>29.8</v>
      </c>
      <c r="E690" s="40">
        <v>32.1</v>
      </c>
      <c r="F690" s="40">
        <v>40.799999999999997</v>
      </c>
      <c r="G690" s="40">
        <v>51.8</v>
      </c>
      <c r="H690" s="40">
        <v>61.3</v>
      </c>
      <c r="I690" s="40">
        <v>70.400000000000006</v>
      </c>
      <c r="J690" s="40">
        <v>75.3</v>
      </c>
      <c r="K690" s="40">
        <v>73.5</v>
      </c>
      <c r="L690" s="40">
        <v>66.2</v>
      </c>
      <c r="M690" s="40">
        <v>54.5</v>
      </c>
      <c r="N690" s="40">
        <v>44.9</v>
      </c>
      <c r="O690" s="40">
        <v>34.9</v>
      </c>
      <c r="P690">
        <v>17</v>
      </c>
      <c r="S690" s="36" t="str">
        <f>IFERROR(HLOOKUP(SANCO2!$D$8,'phius_monthly climate data'!$V$3:$CI$82,'phius_monthly climate data'!$CJ690,FALSE),"")</f>
        <v/>
      </c>
      <c r="CJ690">
        <v>688</v>
      </c>
    </row>
    <row r="691" spans="1:88" ht="15" thickBot="1" x14ac:dyDescent="0.35">
      <c r="A691" t="s">
        <v>5</v>
      </c>
      <c r="B691" t="s">
        <v>70</v>
      </c>
      <c r="C691" t="s">
        <v>791</v>
      </c>
      <c r="D691" s="39">
        <v>35.200000000000003</v>
      </c>
      <c r="E691" s="40">
        <v>36.6</v>
      </c>
      <c r="F691" s="40">
        <v>43</v>
      </c>
      <c r="G691" s="40">
        <v>52</v>
      </c>
      <c r="H691" s="40">
        <v>60.7</v>
      </c>
      <c r="I691" s="40">
        <v>70.900000000000006</v>
      </c>
      <c r="J691" s="40">
        <v>76.3</v>
      </c>
      <c r="K691" s="40">
        <v>74.2</v>
      </c>
      <c r="L691" s="40">
        <v>68</v>
      </c>
      <c r="M691" s="40">
        <v>57.6</v>
      </c>
      <c r="N691" s="40">
        <v>47.7</v>
      </c>
      <c r="O691" s="40">
        <v>40</v>
      </c>
      <c r="P691">
        <v>28</v>
      </c>
      <c r="S691" s="36" t="str">
        <f>IFERROR(HLOOKUP(SANCO2!$D$8,'phius_monthly climate data'!$V$3:$CI$82,'phius_monthly climate data'!$CJ691,FALSE),"")</f>
        <v/>
      </c>
      <c r="CJ691">
        <v>689</v>
      </c>
    </row>
    <row r="692" spans="1:88" ht="15" thickBot="1" x14ac:dyDescent="0.35">
      <c r="A692" t="s">
        <v>5</v>
      </c>
      <c r="B692" t="s">
        <v>70</v>
      </c>
      <c r="C692" t="s">
        <v>792</v>
      </c>
      <c r="D692" s="39">
        <v>32.9</v>
      </c>
      <c r="E692" s="40">
        <v>35</v>
      </c>
      <c r="F692" s="40">
        <v>42.4</v>
      </c>
      <c r="G692" s="40">
        <v>52.7</v>
      </c>
      <c r="H692" s="40">
        <v>62.1</v>
      </c>
      <c r="I692" s="40">
        <v>71.2</v>
      </c>
      <c r="J692" s="40">
        <v>76.3</v>
      </c>
      <c r="K692" s="40">
        <v>74.400000000000006</v>
      </c>
      <c r="L692" s="40">
        <v>67.3</v>
      </c>
      <c r="M692" s="40">
        <v>56.4</v>
      </c>
      <c r="N692" s="40">
        <v>46.3</v>
      </c>
      <c r="O692" s="40">
        <v>37.5</v>
      </c>
      <c r="P692">
        <v>13</v>
      </c>
      <c r="S692" s="36" t="str">
        <f>IFERROR(HLOOKUP(SANCO2!$D$8,'phius_monthly climate data'!$V$3:$CI$82,'phius_monthly climate data'!$CJ692,FALSE),"")</f>
        <v/>
      </c>
      <c r="CJ692">
        <v>690</v>
      </c>
    </row>
    <row r="693" spans="1:88" ht="15" thickBot="1" x14ac:dyDescent="0.35">
      <c r="A693" t="s">
        <v>5</v>
      </c>
      <c r="B693" t="s">
        <v>70</v>
      </c>
      <c r="C693" t="s">
        <v>793</v>
      </c>
      <c r="D693" s="39">
        <v>33.799999999999997</v>
      </c>
      <c r="E693" s="40">
        <v>35</v>
      </c>
      <c r="F693" s="40">
        <v>42.4</v>
      </c>
      <c r="G693" s="40">
        <v>52.5</v>
      </c>
      <c r="H693" s="40">
        <v>61.7</v>
      </c>
      <c r="I693" s="40">
        <v>71.2</v>
      </c>
      <c r="J693" s="40">
        <v>76.2</v>
      </c>
      <c r="K693" s="40">
        <v>74.3</v>
      </c>
      <c r="L693" s="40">
        <v>67.3</v>
      </c>
      <c r="M693" s="40">
        <v>56</v>
      </c>
      <c r="N693" s="40">
        <v>46</v>
      </c>
      <c r="O693" s="40">
        <v>37.6</v>
      </c>
      <c r="P693">
        <v>19</v>
      </c>
      <c r="S693" s="36" t="str">
        <f>IFERROR(HLOOKUP(SANCO2!$D$8,'phius_monthly climate data'!$V$3:$CI$82,'phius_monthly climate data'!$CJ693,FALSE),"")</f>
        <v/>
      </c>
      <c r="CJ693">
        <v>691</v>
      </c>
    </row>
    <row r="694" spans="1:88" ht="15" thickBot="1" x14ac:dyDescent="0.35">
      <c r="A694" t="s">
        <v>5</v>
      </c>
      <c r="B694" t="s">
        <v>70</v>
      </c>
      <c r="C694" t="s">
        <v>794</v>
      </c>
      <c r="D694" s="39">
        <v>33.299999999999997</v>
      </c>
      <c r="E694" s="40">
        <v>35.299999999999997</v>
      </c>
      <c r="F694" s="40">
        <v>42.9</v>
      </c>
      <c r="G694" s="40">
        <v>53.6</v>
      </c>
      <c r="H694" s="40">
        <v>63.3</v>
      </c>
      <c r="I694" s="40">
        <v>73</v>
      </c>
      <c r="J694" s="40">
        <v>78.099999999999994</v>
      </c>
      <c r="K694" s="40">
        <v>76.3</v>
      </c>
      <c r="L694" s="40">
        <v>69</v>
      </c>
      <c r="M694" s="40">
        <v>57.7</v>
      </c>
      <c r="N694" s="40">
        <v>47.4</v>
      </c>
      <c r="O694" s="40">
        <v>38.200000000000003</v>
      </c>
      <c r="P694">
        <v>18</v>
      </c>
      <c r="S694" s="36" t="str">
        <f>IFERROR(HLOOKUP(SANCO2!$D$8,'phius_monthly climate data'!$V$3:$CI$82,'phius_monthly climate data'!$CJ694,FALSE),"")</f>
        <v/>
      </c>
      <c r="CJ694">
        <v>692</v>
      </c>
    </row>
    <row r="695" spans="1:88" ht="15" thickBot="1" x14ac:dyDescent="0.35">
      <c r="A695" t="s">
        <v>5</v>
      </c>
      <c r="B695" t="s">
        <v>70</v>
      </c>
      <c r="C695" t="s">
        <v>795</v>
      </c>
      <c r="D695" s="39">
        <v>32.299999999999997</v>
      </c>
      <c r="E695" s="40">
        <v>34.200000000000003</v>
      </c>
      <c r="F695" s="40">
        <v>41.7</v>
      </c>
      <c r="G695" s="40">
        <v>52.4</v>
      </c>
      <c r="H695" s="40">
        <v>62</v>
      </c>
      <c r="I695" s="40">
        <v>71.5</v>
      </c>
      <c r="J695" s="40">
        <v>76.599999999999994</v>
      </c>
      <c r="K695" s="40">
        <v>74.8</v>
      </c>
      <c r="L695" s="40">
        <v>67.599999999999994</v>
      </c>
      <c r="M695" s="40">
        <v>56.3</v>
      </c>
      <c r="N695" s="40">
        <v>46.3</v>
      </c>
      <c r="O695" s="40">
        <v>37.200000000000003</v>
      </c>
      <c r="P695">
        <v>17</v>
      </c>
      <c r="S695" s="36" t="str">
        <f>IFERROR(HLOOKUP(SANCO2!$D$8,'phius_monthly climate data'!$V$3:$CI$82,'phius_monthly climate data'!$CJ695,FALSE),"")</f>
        <v/>
      </c>
      <c r="CJ695">
        <v>693</v>
      </c>
    </row>
    <row r="696" spans="1:88" ht="15" thickBot="1" x14ac:dyDescent="0.35">
      <c r="A696" t="s">
        <v>5</v>
      </c>
      <c r="B696" t="s">
        <v>70</v>
      </c>
      <c r="C696" t="s">
        <v>796</v>
      </c>
      <c r="D696" s="39">
        <v>32.1</v>
      </c>
      <c r="E696" s="40">
        <v>34.200000000000003</v>
      </c>
      <c r="F696" s="40">
        <v>42.7</v>
      </c>
      <c r="G696" s="40">
        <v>52.7</v>
      </c>
      <c r="H696" s="40">
        <v>62.4</v>
      </c>
      <c r="I696" s="40">
        <v>71.3</v>
      </c>
      <c r="J696" s="40">
        <v>76.2</v>
      </c>
      <c r="K696" s="40">
        <v>74.400000000000006</v>
      </c>
      <c r="L696" s="40">
        <v>67.2</v>
      </c>
      <c r="M696" s="40">
        <v>55.7</v>
      </c>
      <c r="N696" s="40">
        <v>46.3</v>
      </c>
      <c r="O696" s="40">
        <v>36.799999999999997</v>
      </c>
      <c r="P696">
        <v>13</v>
      </c>
      <c r="S696" s="36" t="str">
        <f>IFERROR(HLOOKUP(SANCO2!$D$8,'phius_monthly climate data'!$V$3:$CI$82,'phius_monthly climate data'!$CJ696,FALSE),"")</f>
        <v/>
      </c>
      <c r="CJ696">
        <v>694</v>
      </c>
    </row>
    <row r="697" spans="1:88" ht="15" thickBot="1" x14ac:dyDescent="0.35">
      <c r="A697" t="s">
        <v>5</v>
      </c>
      <c r="B697" t="s">
        <v>71</v>
      </c>
      <c r="C697" t="s">
        <v>797</v>
      </c>
      <c r="D697" s="39">
        <v>37.700000000000003</v>
      </c>
      <c r="E697" s="40">
        <v>42.2</v>
      </c>
      <c r="F697" s="40">
        <v>49.3</v>
      </c>
      <c r="G697" s="40">
        <v>57</v>
      </c>
      <c r="H697" s="40">
        <v>66.599999999999994</v>
      </c>
      <c r="I697" s="40">
        <v>76.3</v>
      </c>
      <c r="J697" s="40">
        <v>78.8</v>
      </c>
      <c r="K697" s="40">
        <v>76.7</v>
      </c>
      <c r="L697" s="40">
        <v>70.2</v>
      </c>
      <c r="M697" s="40">
        <v>58.5</v>
      </c>
      <c r="N697" s="40">
        <v>45.9</v>
      </c>
      <c r="O697" s="40">
        <v>37.1</v>
      </c>
      <c r="P697">
        <v>29</v>
      </c>
      <c r="S697" s="36" t="str">
        <f>IFERROR(HLOOKUP(SANCO2!$D$8,'phius_monthly climate data'!$V$3:$CI$82,'phius_monthly climate data'!$CJ697,FALSE),"")</f>
        <v/>
      </c>
      <c r="CJ697">
        <v>695</v>
      </c>
    </row>
    <row r="698" spans="1:88" ht="15" thickBot="1" x14ac:dyDescent="0.35">
      <c r="A698" t="s">
        <v>5</v>
      </c>
      <c r="B698" t="s">
        <v>71</v>
      </c>
      <c r="C698" t="s">
        <v>798</v>
      </c>
      <c r="D698" s="39">
        <v>44.9</v>
      </c>
      <c r="E698" s="40">
        <v>49.2</v>
      </c>
      <c r="F698" s="40">
        <v>56.2</v>
      </c>
      <c r="G698" s="40">
        <v>64.7</v>
      </c>
      <c r="H698" s="40">
        <v>73.8</v>
      </c>
      <c r="I698" s="40">
        <v>81.900000000000006</v>
      </c>
      <c r="J698" s="40">
        <v>82.4</v>
      </c>
      <c r="K698" s="40">
        <v>81.3</v>
      </c>
      <c r="L698" s="40">
        <v>74.3</v>
      </c>
      <c r="M698" s="40">
        <v>64.3</v>
      </c>
      <c r="N698" s="40">
        <v>52.1</v>
      </c>
      <c r="O698" s="40">
        <v>44.3</v>
      </c>
      <c r="P698">
        <v>33</v>
      </c>
      <c r="S698" s="36" t="str">
        <f>IFERROR(HLOOKUP(SANCO2!$D$8,'phius_monthly climate data'!$V$3:$CI$82,'phius_monthly climate data'!$CJ698,FALSE),"")</f>
        <v/>
      </c>
      <c r="CJ698">
        <v>696</v>
      </c>
    </row>
    <row r="699" spans="1:88" ht="15" thickBot="1" x14ac:dyDescent="0.35">
      <c r="A699" t="s">
        <v>5</v>
      </c>
      <c r="B699" t="s">
        <v>71</v>
      </c>
      <c r="C699" t="s">
        <v>799</v>
      </c>
      <c r="D699" s="39">
        <v>35.9</v>
      </c>
      <c r="E699" s="40">
        <v>38.1</v>
      </c>
      <c r="F699" s="40">
        <v>45.2</v>
      </c>
      <c r="G699" s="40">
        <v>52.7</v>
      </c>
      <c r="H699" s="40">
        <v>62.4</v>
      </c>
      <c r="I699" s="40">
        <v>71.8</v>
      </c>
      <c r="J699" s="40">
        <v>75.5</v>
      </c>
      <c r="K699" s="40">
        <v>73.900000000000006</v>
      </c>
      <c r="L699" s="40">
        <v>66.7</v>
      </c>
      <c r="M699" s="40">
        <v>55.6</v>
      </c>
      <c r="N699" s="40">
        <v>44.4</v>
      </c>
      <c r="O699" s="40">
        <v>35.700000000000003</v>
      </c>
      <c r="P699">
        <v>21</v>
      </c>
      <c r="S699" s="36" t="str">
        <f>IFERROR(HLOOKUP(SANCO2!$D$8,'phius_monthly climate data'!$V$3:$CI$82,'phius_monthly climate data'!$CJ699,FALSE),"")</f>
        <v/>
      </c>
      <c r="CJ699">
        <v>697</v>
      </c>
    </row>
    <row r="700" spans="1:88" ht="15" thickBot="1" x14ac:dyDescent="0.35">
      <c r="A700" t="s">
        <v>5</v>
      </c>
      <c r="B700" t="s">
        <v>71</v>
      </c>
      <c r="C700" t="s">
        <v>800</v>
      </c>
      <c r="D700" s="39">
        <v>38.299999999999997</v>
      </c>
      <c r="E700" s="40">
        <v>41.1</v>
      </c>
      <c r="F700" s="40">
        <v>48.4</v>
      </c>
      <c r="G700" s="40">
        <v>56.1</v>
      </c>
      <c r="H700" s="40">
        <v>65.599999999999994</v>
      </c>
      <c r="I700" s="40">
        <v>74.599999999999994</v>
      </c>
      <c r="J700" s="40">
        <v>76.599999999999994</v>
      </c>
      <c r="K700" s="40">
        <v>75.400000000000006</v>
      </c>
      <c r="L700" s="40">
        <v>68.599999999999994</v>
      </c>
      <c r="M700" s="40">
        <v>57.7</v>
      </c>
      <c r="N700" s="40">
        <v>46.4</v>
      </c>
      <c r="O700" s="40">
        <v>37.9</v>
      </c>
      <c r="P700">
        <v>13</v>
      </c>
      <c r="S700" s="36" t="str">
        <f>IFERROR(HLOOKUP(SANCO2!$D$8,'phius_monthly climate data'!$V$3:$CI$82,'phius_monthly climate data'!$CJ700,FALSE),"")</f>
        <v/>
      </c>
      <c r="CJ700">
        <v>698</v>
      </c>
    </row>
    <row r="701" spans="1:88" ht="15" thickBot="1" x14ac:dyDescent="0.35">
      <c r="A701" t="s">
        <v>5</v>
      </c>
      <c r="B701" t="s">
        <v>71</v>
      </c>
      <c r="C701" t="s">
        <v>801</v>
      </c>
      <c r="D701" s="39">
        <v>38.9</v>
      </c>
      <c r="E701" s="40">
        <v>43.5</v>
      </c>
      <c r="F701" s="40">
        <v>49.9</v>
      </c>
      <c r="G701" s="40">
        <v>57.8</v>
      </c>
      <c r="H701" s="40">
        <v>66.599999999999994</v>
      </c>
      <c r="I701" s="40">
        <v>75.8</v>
      </c>
      <c r="J701" s="40">
        <v>77.8</v>
      </c>
      <c r="K701" s="40">
        <v>76.8</v>
      </c>
      <c r="L701" s="40">
        <v>70.3</v>
      </c>
      <c r="M701" s="40">
        <v>59.3</v>
      </c>
      <c r="N701" s="40">
        <v>47.6</v>
      </c>
      <c r="O701" s="40">
        <v>40</v>
      </c>
      <c r="P701">
        <v>25</v>
      </c>
      <c r="S701" s="36" t="str">
        <f>IFERROR(HLOOKUP(SANCO2!$D$8,'phius_monthly climate data'!$V$3:$CI$82,'phius_monthly climate data'!$CJ701,FALSE),"")</f>
        <v/>
      </c>
      <c r="CJ701">
        <v>699</v>
      </c>
    </row>
    <row r="702" spans="1:88" ht="15" thickBot="1" x14ac:dyDescent="0.35">
      <c r="A702" t="s">
        <v>5</v>
      </c>
      <c r="B702" t="s">
        <v>71</v>
      </c>
      <c r="C702" t="s">
        <v>802</v>
      </c>
      <c r="D702" s="39">
        <v>42.4</v>
      </c>
      <c r="E702" s="40">
        <v>45.9</v>
      </c>
      <c r="F702" s="40">
        <v>53.3</v>
      </c>
      <c r="G702" s="40">
        <v>60.8</v>
      </c>
      <c r="H702" s="40">
        <v>69.400000000000006</v>
      </c>
      <c r="I702" s="40">
        <v>79.3</v>
      </c>
      <c r="J702" s="40">
        <v>80.900000000000006</v>
      </c>
      <c r="K702" s="40">
        <v>78.7</v>
      </c>
      <c r="L702" s="40">
        <v>72.8</v>
      </c>
      <c r="M702" s="40">
        <v>62.3</v>
      </c>
      <c r="N702" s="40">
        <v>50.2</v>
      </c>
      <c r="O702" s="40">
        <v>42.1</v>
      </c>
      <c r="P702">
        <v>35</v>
      </c>
      <c r="S702" s="36" t="str">
        <f>IFERROR(HLOOKUP(SANCO2!$D$8,'phius_monthly climate data'!$V$3:$CI$82,'phius_monthly climate data'!$CJ702,FALSE),"")</f>
        <v/>
      </c>
      <c r="CJ702">
        <v>700</v>
      </c>
    </row>
    <row r="703" spans="1:88" ht="15" thickBot="1" x14ac:dyDescent="0.35">
      <c r="A703" t="s">
        <v>5</v>
      </c>
      <c r="B703" t="s">
        <v>71</v>
      </c>
      <c r="C703" t="s">
        <v>803</v>
      </c>
      <c r="D703" s="39">
        <v>31</v>
      </c>
      <c r="E703" s="40">
        <v>36.700000000000003</v>
      </c>
      <c r="F703" s="40">
        <v>44.4</v>
      </c>
      <c r="G703" s="40">
        <v>51.2</v>
      </c>
      <c r="H703" s="40">
        <v>61</v>
      </c>
      <c r="I703" s="40">
        <v>70.8</v>
      </c>
      <c r="J703" s="40">
        <v>77.099999999999994</v>
      </c>
      <c r="K703" s="40">
        <v>74.400000000000006</v>
      </c>
      <c r="L703" s="40">
        <v>66.3</v>
      </c>
      <c r="M703" s="40">
        <v>53.2</v>
      </c>
      <c r="N703" s="40">
        <v>40.9</v>
      </c>
      <c r="O703" s="40">
        <v>31</v>
      </c>
      <c r="P703">
        <v>22</v>
      </c>
      <c r="S703" s="36" t="str">
        <f>IFERROR(HLOOKUP(SANCO2!$D$8,'phius_monthly climate data'!$V$3:$CI$82,'phius_monthly climate data'!$CJ703,FALSE),"")</f>
        <v/>
      </c>
      <c r="CJ703">
        <v>701</v>
      </c>
    </row>
    <row r="704" spans="1:88" ht="15" thickBot="1" x14ac:dyDescent="0.35">
      <c r="A704" t="s">
        <v>5</v>
      </c>
      <c r="B704" t="s">
        <v>71</v>
      </c>
      <c r="C704" t="s">
        <v>804</v>
      </c>
      <c r="D704" s="39">
        <v>29.6</v>
      </c>
      <c r="E704" s="40">
        <v>34</v>
      </c>
      <c r="F704" s="40">
        <v>40.200000000000003</v>
      </c>
      <c r="G704" s="40">
        <v>46.7</v>
      </c>
      <c r="H704" s="40">
        <v>55.9</v>
      </c>
      <c r="I704" s="40">
        <v>65.3</v>
      </c>
      <c r="J704" s="40">
        <v>71.099999999999994</v>
      </c>
      <c r="K704" s="40">
        <v>69</v>
      </c>
      <c r="L704" s="40">
        <v>61.7</v>
      </c>
      <c r="M704" s="40">
        <v>49.3</v>
      </c>
      <c r="N704" s="40">
        <v>37.6</v>
      </c>
      <c r="O704" s="40">
        <v>28.9</v>
      </c>
      <c r="P704">
        <v>19</v>
      </c>
      <c r="S704" s="36" t="str">
        <f>IFERROR(HLOOKUP(SANCO2!$D$8,'phius_monthly climate data'!$V$3:$CI$82,'phius_monthly climate data'!$CJ704,FALSE),"")</f>
        <v/>
      </c>
      <c r="CJ704">
        <v>702</v>
      </c>
    </row>
    <row r="705" spans="1:88" ht="15" thickBot="1" x14ac:dyDescent="0.35">
      <c r="A705" t="s">
        <v>5</v>
      </c>
      <c r="B705" t="s">
        <v>71</v>
      </c>
      <c r="C705" t="s">
        <v>805</v>
      </c>
      <c r="D705" s="39">
        <v>41</v>
      </c>
      <c r="E705" s="40">
        <v>46</v>
      </c>
      <c r="F705" s="40">
        <v>52.8</v>
      </c>
      <c r="G705" s="40">
        <v>61.1</v>
      </c>
      <c r="H705" s="40">
        <v>70.2</v>
      </c>
      <c r="I705" s="40">
        <v>79.5</v>
      </c>
      <c r="J705" s="40">
        <v>80.3</v>
      </c>
      <c r="K705" s="40">
        <v>78.900000000000006</v>
      </c>
      <c r="L705" s="40">
        <v>72.5</v>
      </c>
      <c r="M705" s="40">
        <v>61.4</v>
      </c>
      <c r="N705" s="40">
        <v>48.8</v>
      </c>
      <c r="O705" s="40">
        <v>41.2</v>
      </c>
      <c r="P705">
        <v>28</v>
      </c>
      <c r="S705" s="36" t="str">
        <f>IFERROR(HLOOKUP(SANCO2!$D$8,'phius_monthly climate data'!$V$3:$CI$82,'phius_monthly climate data'!$CJ705,FALSE),"")</f>
        <v/>
      </c>
      <c r="CJ705">
        <v>703</v>
      </c>
    </row>
    <row r="706" spans="1:88" ht="15" thickBot="1" x14ac:dyDescent="0.35">
      <c r="A706" t="s">
        <v>5</v>
      </c>
      <c r="B706" t="s">
        <v>71</v>
      </c>
      <c r="C706" t="s">
        <v>806</v>
      </c>
      <c r="D706" s="39">
        <v>33.200000000000003</v>
      </c>
      <c r="E706" s="40">
        <v>34.1</v>
      </c>
      <c r="F706" s="40">
        <v>41.6</v>
      </c>
      <c r="G706" s="40">
        <v>48.9</v>
      </c>
      <c r="H706" s="40">
        <v>57.2</v>
      </c>
      <c r="I706" s="40">
        <v>66.7</v>
      </c>
      <c r="J706" s="40">
        <v>69.2</v>
      </c>
      <c r="K706" s="40">
        <v>67.400000000000006</v>
      </c>
      <c r="L706" s="40">
        <v>61.1</v>
      </c>
      <c r="M706" s="40">
        <v>51.5</v>
      </c>
      <c r="N706" s="40">
        <v>40.799999999999997</v>
      </c>
      <c r="O706" s="40">
        <v>32.799999999999997</v>
      </c>
      <c r="P706">
        <v>19</v>
      </c>
      <c r="S706" s="36" t="str">
        <f>IFERROR(HLOOKUP(SANCO2!$D$8,'phius_monthly climate data'!$V$3:$CI$82,'phius_monthly climate data'!$CJ706,FALSE),"")</f>
        <v/>
      </c>
      <c r="CJ706">
        <v>704</v>
      </c>
    </row>
    <row r="707" spans="1:88" ht="15" thickBot="1" x14ac:dyDescent="0.35">
      <c r="A707" t="s">
        <v>5</v>
      </c>
      <c r="B707" t="s">
        <v>71</v>
      </c>
      <c r="C707" t="s">
        <v>807</v>
      </c>
      <c r="D707" s="39">
        <v>41.7</v>
      </c>
      <c r="E707" s="40">
        <v>46.4</v>
      </c>
      <c r="F707" s="40">
        <v>54</v>
      </c>
      <c r="G707" s="40">
        <v>62.2</v>
      </c>
      <c r="H707" s="40">
        <v>71.3</v>
      </c>
      <c r="I707" s="40">
        <v>79.8</v>
      </c>
      <c r="J707" s="40">
        <v>81.099999999999994</v>
      </c>
      <c r="K707" s="40">
        <v>79.8</v>
      </c>
      <c r="L707" s="40">
        <v>72.900000000000006</v>
      </c>
      <c r="M707" s="40">
        <v>62.2</v>
      </c>
      <c r="N707" s="40">
        <v>49.8</v>
      </c>
      <c r="O707" s="40">
        <v>41.3</v>
      </c>
      <c r="P707">
        <v>32</v>
      </c>
      <c r="S707" s="36" t="str">
        <f>IFERROR(HLOOKUP(SANCO2!$D$8,'phius_monthly climate data'!$V$3:$CI$82,'phius_monthly climate data'!$CJ707,FALSE),"")</f>
        <v/>
      </c>
      <c r="CJ707">
        <v>705</v>
      </c>
    </row>
    <row r="708" spans="1:88" ht="15" thickBot="1" x14ac:dyDescent="0.35">
      <c r="A708" t="s">
        <v>5</v>
      </c>
      <c r="B708" t="s">
        <v>71</v>
      </c>
      <c r="C708" t="s">
        <v>808</v>
      </c>
      <c r="D708" s="39">
        <v>32.700000000000003</v>
      </c>
      <c r="E708" s="40">
        <v>35.9</v>
      </c>
      <c r="F708" s="40">
        <v>43.3</v>
      </c>
      <c r="G708" s="40">
        <v>50.5</v>
      </c>
      <c r="H708" s="40">
        <v>60.1</v>
      </c>
      <c r="I708" s="40">
        <v>70</v>
      </c>
      <c r="J708" s="40">
        <v>73.3</v>
      </c>
      <c r="K708" s="40">
        <v>71.099999999999994</v>
      </c>
      <c r="L708" s="40">
        <v>64.7</v>
      </c>
      <c r="M708" s="40">
        <v>52.8</v>
      </c>
      <c r="N708" s="40">
        <v>40.700000000000003</v>
      </c>
      <c r="O708" s="40">
        <v>31.3</v>
      </c>
      <c r="P708">
        <v>24</v>
      </c>
      <c r="S708" s="36" t="str">
        <f>IFERROR(HLOOKUP(SANCO2!$D$8,'phius_monthly climate data'!$V$3:$CI$82,'phius_monthly climate data'!$CJ708,FALSE),"")</f>
        <v/>
      </c>
      <c r="CJ708">
        <v>706</v>
      </c>
    </row>
    <row r="709" spans="1:88" ht="15" thickBot="1" x14ac:dyDescent="0.35">
      <c r="A709" t="s">
        <v>5</v>
      </c>
      <c r="B709" t="s">
        <v>71</v>
      </c>
      <c r="C709" t="s">
        <v>809</v>
      </c>
      <c r="D709" s="39">
        <v>39</v>
      </c>
      <c r="E709" s="40">
        <v>40.5</v>
      </c>
      <c r="F709" s="40">
        <v>46.2</v>
      </c>
      <c r="G709" s="40">
        <v>52.8</v>
      </c>
      <c r="H709" s="40">
        <v>62</v>
      </c>
      <c r="I709" s="40">
        <v>69.7</v>
      </c>
      <c r="J709" s="40">
        <v>70.099999999999994</v>
      </c>
      <c r="K709" s="40">
        <v>68.3</v>
      </c>
      <c r="L709" s="40">
        <v>63.5</v>
      </c>
      <c r="M709" s="40">
        <v>54.8</v>
      </c>
      <c r="N709" s="40">
        <v>45.5</v>
      </c>
      <c r="O709" s="40">
        <v>37.9</v>
      </c>
      <c r="P709">
        <v>22</v>
      </c>
      <c r="S709" s="36" t="str">
        <f>IFERROR(HLOOKUP(SANCO2!$D$8,'phius_monthly climate data'!$V$3:$CI$82,'phius_monthly climate data'!$CJ709,FALSE),"")</f>
        <v/>
      </c>
      <c r="CJ709">
        <v>707</v>
      </c>
    </row>
    <row r="710" spans="1:88" ht="15" thickBot="1" x14ac:dyDescent="0.35">
      <c r="A710" t="s">
        <v>5</v>
      </c>
      <c r="B710" t="s">
        <v>71</v>
      </c>
      <c r="C710" t="s">
        <v>810</v>
      </c>
      <c r="D710" s="39">
        <v>26</v>
      </c>
      <c r="E710" s="40">
        <v>30.8</v>
      </c>
      <c r="F710" s="40">
        <v>38.299999999999997</v>
      </c>
      <c r="G710" s="40">
        <v>44.6</v>
      </c>
      <c r="H710" s="40">
        <v>54</v>
      </c>
      <c r="I710" s="40">
        <v>63.5</v>
      </c>
      <c r="J710" s="40">
        <v>68.099999999999994</v>
      </c>
      <c r="K710" s="40">
        <v>66</v>
      </c>
      <c r="L710" s="40">
        <v>58.8</v>
      </c>
      <c r="M710" s="40">
        <v>47.1</v>
      </c>
      <c r="N710" s="40">
        <v>35</v>
      </c>
      <c r="O710" s="40">
        <v>25.4</v>
      </c>
      <c r="P710">
        <v>16</v>
      </c>
      <c r="S710" s="36" t="str">
        <f>IFERROR(HLOOKUP(SANCO2!$D$8,'phius_monthly climate data'!$V$3:$CI$82,'phius_monthly climate data'!$CJ710,FALSE),"")</f>
        <v/>
      </c>
      <c r="CJ710">
        <v>708</v>
      </c>
    </row>
    <row r="711" spans="1:88" ht="15" thickBot="1" x14ac:dyDescent="0.35">
      <c r="A711" t="s">
        <v>5</v>
      </c>
      <c r="B711" t="s">
        <v>71</v>
      </c>
      <c r="C711" t="s">
        <v>811</v>
      </c>
      <c r="D711" s="39">
        <v>42.6</v>
      </c>
      <c r="E711" s="40">
        <v>46.9</v>
      </c>
      <c r="F711" s="40">
        <v>53.6</v>
      </c>
      <c r="G711" s="40">
        <v>61</v>
      </c>
      <c r="H711" s="40">
        <v>70.099999999999994</v>
      </c>
      <c r="I711" s="40">
        <v>79</v>
      </c>
      <c r="J711" s="40">
        <v>79.900000000000006</v>
      </c>
      <c r="K711" s="40">
        <v>77.7</v>
      </c>
      <c r="L711" s="40">
        <v>72</v>
      </c>
      <c r="M711" s="40">
        <v>62.1</v>
      </c>
      <c r="N711" s="40">
        <v>49.9</v>
      </c>
      <c r="O711" s="40">
        <v>41.6</v>
      </c>
      <c r="P711">
        <v>30</v>
      </c>
      <c r="S711" s="36" t="str">
        <f>IFERROR(HLOOKUP(SANCO2!$D$8,'phius_monthly climate data'!$V$3:$CI$82,'phius_monthly climate data'!$CJ711,FALSE),"")</f>
        <v/>
      </c>
      <c r="CJ711">
        <v>709</v>
      </c>
    </row>
    <row r="712" spans="1:88" ht="15" thickBot="1" x14ac:dyDescent="0.35">
      <c r="A712" t="s">
        <v>5</v>
      </c>
      <c r="B712" t="s">
        <v>72</v>
      </c>
      <c r="C712" t="s">
        <v>812</v>
      </c>
      <c r="D712" s="39">
        <v>23.2</v>
      </c>
      <c r="E712" s="40">
        <v>23.7</v>
      </c>
      <c r="F712" s="40">
        <v>31.4</v>
      </c>
      <c r="G712" s="40">
        <v>41.9</v>
      </c>
      <c r="H712" s="40">
        <v>52.5</v>
      </c>
      <c r="I712" s="40">
        <v>61.8</v>
      </c>
      <c r="J712" s="40">
        <v>68.3</v>
      </c>
      <c r="K712" s="40">
        <v>66.8</v>
      </c>
      <c r="L712" s="40">
        <v>59.2</v>
      </c>
      <c r="M712" s="40">
        <v>48.9</v>
      </c>
      <c r="N712" s="40">
        <v>39.700000000000003</v>
      </c>
      <c r="O712" s="40">
        <v>30.1</v>
      </c>
      <c r="P712">
        <v>8</v>
      </c>
      <c r="S712" s="36" t="str">
        <f>IFERROR(HLOOKUP(SANCO2!$D$8,'phius_monthly climate data'!$V$3:$CI$82,'phius_monthly climate data'!$CJ712,FALSE),"")</f>
        <v/>
      </c>
      <c r="CJ712">
        <v>710</v>
      </c>
    </row>
    <row r="713" spans="1:88" ht="15" thickBot="1" x14ac:dyDescent="0.35">
      <c r="A713" t="s">
        <v>5</v>
      </c>
      <c r="B713" t="s">
        <v>72</v>
      </c>
      <c r="C713" t="s">
        <v>813</v>
      </c>
      <c r="D713" s="39">
        <v>22.2</v>
      </c>
      <c r="E713" s="40">
        <v>23</v>
      </c>
      <c r="F713" s="40">
        <v>30.2</v>
      </c>
      <c r="G713" s="40">
        <v>40</v>
      </c>
      <c r="H713" s="40">
        <v>49.9</v>
      </c>
      <c r="I713" s="40">
        <v>59.5</v>
      </c>
      <c r="J713" s="40">
        <v>66.400000000000006</v>
      </c>
      <c r="K713" s="40">
        <v>66.099999999999994</v>
      </c>
      <c r="L713" s="40">
        <v>59.1</v>
      </c>
      <c r="M713" s="40">
        <v>48.7</v>
      </c>
      <c r="N713" s="40">
        <v>38.9</v>
      </c>
      <c r="O713" s="40">
        <v>29.3</v>
      </c>
      <c r="P713">
        <v>7</v>
      </c>
      <c r="S713" s="36" t="str">
        <f>IFERROR(HLOOKUP(SANCO2!$D$8,'phius_monthly climate data'!$V$3:$CI$82,'phius_monthly climate data'!$CJ713,FALSE),"")</f>
        <v/>
      </c>
      <c r="CJ713">
        <v>711</v>
      </c>
    </row>
    <row r="714" spans="1:88" ht="15" thickBot="1" x14ac:dyDescent="0.35">
      <c r="A714" t="s">
        <v>5</v>
      </c>
      <c r="B714" t="s">
        <v>72</v>
      </c>
      <c r="C714" t="s">
        <v>814</v>
      </c>
      <c r="D714" s="39">
        <v>22.2</v>
      </c>
      <c r="E714" s="40">
        <v>23</v>
      </c>
      <c r="F714" s="40">
        <v>30.2</v>
      </c>
      <c r="G714" s="40">
        <v>40</v>
      </c>
      <c r="H714" s="40">
        <v>49.9</v>
      </c>
      <c r="I714" s="40">
        <v>59.5</v>
      </c>
      <c r="J714" s="40">
        <v>66.400000000000006</v>
      </c>
      <c r="K714" s="40">
        <v>66.099999999999994</v>
      </c>
      <c r="L714" s="40">
        <v>59.1</v>
      </c>
      <c r="M714" s="40">
        <v>48.7</v>
      </c>
      <c r="N714" s="40">
        <v>38.9</v>
      </c>
      <c r="O714" s="40">
        <v>29.3</v>
      </c>
      <c r="P714">
        <v>8</v>
      </c>
      <c r="S714" s="36" t="str">
        <f>IFERROR(HLOOKUP(SANCO2!$D$8,'phius_monthly climate data'!$V$3:$CI$82,'phius_monthly climate data'!$CJ714,FALSE),"")</f>
        <v/>
      </c>
      <c r="CJ714">
        <v>712</v>
      </c>
    </row>
    <row r="715" spans="1:88" ht="15" thickBot="1" x14ac:dyDescent="0.35">
      <c r="A715" t="s">
        <v>5</v>
      </c>
      <c r="B715" t="s">
        <v>72</v>
      </c>
      <c r="C715" t="s">
        <v>815</v>
      </c>
      <c r="D715" s="39">
        <v>24.9</v>
      </c>
      <c r="E715" s="40">
        <v>23.5</v>
      </c>
      <c r="F715" s="40">
        <v>28.8</v>
      </c>
      <c r="G715" s="40">
        <v>38.1</v>
      </c>
      <c r="H715" s="40">
        <v>46.9</v>
      </c>
      <c r="I715" s="40">
        <v>55.6</v>
      </c>
      <c r="J715" s="40">
        <v>66.099999999999994</v>
      </c>
      <c r="K715" s="40">
        <v>64.8</v>
      </c>
      <c r="L715" s="40">
        <v>58.1</v>
      </c>
      <c r="M715" s="40">
        <v>48.6</v>
      </c>
      <c r="N715" s="40">
        <v>40.5</v>
      </c>
      <c r="O715" s="40">
        <v>31.4</v>
      </c>
      <c r="P715">
        <v>9</v>
      </c>
      <c r="S715" s="36" t="str">
        <f>IFERROR(HLOOKUP(SANCO2!$D$8,'phius_monthly climate data'!$V$3:$CI$82,'phius_monthly climate data'!$CJ715,FALSE),"")</f>
        <v/>
      </c>
      <c r="CJ715">
        <v>713</v>
      </c>
    </row>
    <row r="716" spans="1:88" ht="15" thickBot="1" x14ac:dyDescent="0.35">
      <c r="A716" t="s">
        <v>5</v>
      </c>
      <c r="B716" t="s">
        <v>73</v>
      </c>
      <c r="C716" t="s">
        <v>816</v>
      </c>
      <c r="D716" s="39">
        <v>-13.9</v>
      </c>
      <c r="E716" s="40">
        <v>-8.1999999999999993</v>
      </c>
      <c r="F716" s="40">
        <v>2</v>
      </c>
      <c r="G716" s="40">
        <v>22.2</v>
      </c>
      <c r="H716" s="40">
        <v>40.799999999999997</v>
      </c>
      <c r="I716" s="40">
        <v>56.6</v>
      </c>
      <c r="J716" s="40">
        <v>62.8</v>
      </c>
      <c r="K716" s="40">
        <v>57.6</v>
      </c>
      <c r="L716" s="40">
        <v>45.8</v>
      </c>
      <c r="M716" s="40">
        <v>30</v>
      </c>
      <c r="N716" s="40">
        <v>8.8000000000000007</v>
      </c>
      <c r="O716" s="40">
        <v>-7.4</v>
      </c>
      <c r="P716">
        <v>-35</v>
      </c>
      <c r="S716" s="36" t="str">
        <f>IFERROR(HLOOKUP(SANCO2!$D$8,'phius_monthly climate data'!$V$3:$CI$82,'phius_monthly climate data'!$CJ716,FALSE),"")</f>
        <v/>
      </c>
      <c r="CJ716">
        <v>714</v>
      </c>
    </row>
    <row r="717" spans="1:88" ht="15" thickBot="1" x14ac:dyDescent="0.35">
      <c r="A717" t="s">
        <v>5</v>
      </c>
      <c r="B717" t="s">
        <v>74</v>
      </c>
      <c r="C717" t="s">
        <v>817</v>
      </c>
      <c r="D717" s="39">
        <v>-14.9</v>
      </c>
      <c r="E717" s="40">
        <v>-16.399999999999999</v>
      </c>
      <c r="F717" s="40">
        <v>-8.3000000000000007</v>
      </c>
      <c r="G717" s="40">
        <v>7.9</v>
      </c>
      <c r="H717" s="40">
        <v>25.9</v>
      </c>
      <c r="I717" s="40">
        <v>38.799999999999997</v>
      </c>
      <c r="J717" s="40">
        <v>47</v>
      </c>
      <c r="K717" s="40">
        <v>45.2</v>
      </c>
      <c r="L717" s="40">
        <v>37.1</v>
      </c>
      <c r="M717" s="40">
        <v>26.5</v>
      </c>
      <c r="N717" s="40">
        <v>12.1</v>
      </c>
      <c r="O717" s="40">
        <v>-2.8</v>
      </c>
      <c r="P717">
        <v>-31</v>
      </c>
      <c r="S717" s="36" t="str">
        <f>IFERROR(HLOOKUP(SANCO2!$D$8,'phius_monthly climate data'!$V$3:$CI$82,'phius_monthly climate data'!$CJ717,FALSE),"")</f>
        <v/>
      </c>
      <c r="CJ717">
        <v>715</v>
      </c>
    </row>
    <row r="718" spans="1:88" ht="15" thickBot="1" x14ac:dyDescent="0.35">
      <c r="A718" t="s">
        <v>5</v>
      </c>
      <c r="B718" t="s">
        <v>75</v>
      </c>
      <c r="C718" t="s">
        <v>818</v>
      </c>
      <c r="D718" s="39">
        <v>25.7</v>
      </c>
      <c r="E718" s="40">
        <v>30.1</v>
      </c>
      <c r="F718" s="40">
        <v>38.9</v>
      </c>
      <c r="G718" s="40">
        <v>44.8</v>
      </c>
      <c r="H718" s="40">
        <v>53.3</v>
      </c>
      <c r="I718" s="40">
        <v>61.8</v>
      </c>
      <c r="J718" s="40">
        <v>70.7</v>
      </c>
      <c r="K718" s="40">
        <v>68.400000000000006</v>
      </c>
      <c r="L718" s="40">
        <v>59.6</v>
      </c>
      <c r="M718" s="40">
        <v>46.7</v>
      </c>
      <c r="N718" s="40">
        <v>34.9</v>
      </c>
      <c r="O718" s="40">
        <v>26</v>
      </c>
      <c r="P718">
        <v>3</v>
      </c>
      <c r="S718" s="36" t="str">
        <f>IFERROR(HLOOKUP(SANCO2!$D$8,'phius_monthly climate data'!$V$3:$CI$82,'phius_monthly climate data'!$CJ718,FALSE),"")</f>
        <v/>
      </c>
      <c r="CJ718">
        <v>716</v>
      </c>
    </row>
    <row r="719" spans="1:88" ht="15" thickBot="1" x14ac:dyDescent="0.35">
      <c r="A719" t="s">
        <v>5</v>
      </c>
      <c r="B719" t="s">
        <v>75</v>
      </c>
      <c r="C719" t="s">
        <v>819</v>
      </c>
      <c r="D719" s="39">
        <v>26.2</v>
      </c>
      <c r="E719" s="40">
        <v>29.1</v>
      </c>
      <c r="F719" s="40">
        <v>36.9</v>
      </c>
      <c r="G719" s="40">
        <v>42.5</v>
      </c>
      <c r="H719" s="40">
        <v>50.8</v>
      </c>
      <c r="I719" s="40">
        <v>60.1</v>
      </c>
      <c r="J719" s="40">
        <v>68.5</v>
      </c>
      <c r="K719" s="40">
        <v>66.599999999999994</v>
      </c>
      <c r="L719" s="40">
        <v>57.8</v>
      </c>
      <c r="M719" s="40">
        <v>46</v>
      </c>
      <c r="N719" s="40">
        <v>34.5</v>
      </c>
      <c r="O719" s="40">
        <v>25.9</v>
      </c>
      <c r="P719">
        <v>17</v>
      </c>
      <c r="S719" s="36" t="str">
        <f>IFERROR(HLOOKUP(SANCO2!$D$8,'phius_monthly climate data'!$V$3:$CI$82,'phius_monthly climate data'!$CJ719,FALSE),"")</f>
        <v/>
      </c>
      <c r="CJ719">
        <v>717</v>
      </c>
    </row>
    <row r="720" spans="1:88" ht="15" thickBot="1" x14ac:dyDescent="0.35">
      <c r="A720" t="s">
        <v>5</v>
      </c>
      <c r="B720" t="s">
        <v>75</v>
      </c>
      <c r="C720" t="s">
        <v>820</v>
      </c>
      <c r="D720" s="39">
        <v>33.700000000000003</v>
      </c>
      <c r="E720" s="40">
        <v>40</v>
      </c>
      <c r="F720" s="40">
        <v>46.8</v>
      </c>
      <c r="G720" s="40">
        <v>52.1</v>
      </c>
      <c r="H720" s="40">
        <v>60.3</v>
      </c>
      <c r="I720" s="40">
        <v>68.5</v>
      </c>
      <c r="J720" s="40">
        <v>77.3</v>
      </c>
      <c r="K720" s="40">
        <v>75</v>
      </c>
      <c r="L720" s="40">
        <v>67.099999999999994</v>
      </c>
      <c r="M720" s="40">
        <v>54.2</v>
      </c>
      <c r="N720" s="40">
        <v>41.7</v>
      </c>
      <c r="O720" s="40">
        <v>32.4</v>
      </c>
      <c r="P720">
        <v>18</v>
      </c>
      <c r="S720" s="36" t="str">
        <f>IFERROR(HLOOKUP(SANCO2!$D$8,'phius_monthly climate data'!$V$3:$CI$82,'phius_monthly climate data'!$CJ720,FALSE),"")</f>
        <v/>
      </c>
      <c r="CJ720">
        <v>718</v>
      </c>
    </row>
    <row r="721" spans="1:88" ht="15" thickBot="1" x14ac:dyDescent="0.35">
      <c r="A721" t="s">
        <v>5</v>
      </c>
      <c r="B721" t="s">
        <v>75</v>
      </c>
      <c r="C721" t="s">
        <v>821</v>
      </c>
      <c r="D721" s="39">
        <v>48.7</v>
      </c>
      <c r="E721" s="40">
        <v>52.5</v>
      </c>
      <c r="F721" s="40">
        <v>60</v>
      </c>
      <c r="G721" s="40">
        <v>66.900000000000006</v>
      </c>
      <c r="H721" s="40">
        <v>77</v>
      </c>
      <c r="I721" s="40">
        <v>86.5</v>
      </c>
      <c r="J721" s="40">
        <v>92.5</v>
      </c>
      <c r="K721" s="40">
        <v>90.7</v>
      </c>
      <c r="L721" s="40">
        <v>82.9</v>
      </c>
      <c r="M721" s="40">
        <v>69.7</v>
      </c>
      <c r="N721" s="40">
        <v>56.5</v>
      </c>
      <c r="O721" s="40">
        <v>47.4</v>
      </c>
      <c r="P721">
        <v>40</v>
      </c>
      <c r="S721" s="36" t="str">
        <f>IFERROR(HLOOKUP(SANCO2!$D$8,'phius_monthly climate data'!$V$3:$CI$82,'phius_monthly climate data'!$CJ721,FALSE),"")</f>
        <v/>
      </c>
      <c r="CJ721">
        <v>719</v>
      </c>
    </row>
    <row r="722" spans="1:88" ht="15" thickBot="1" x14ac:dyDescent="0.35">
      <c r="A722" t="s">
        <v>5</v>
      </c>
      <c r="B722" t="s">
        <v>75</v>
      </c>
      <c r="C722" t="s">
        <v>822</v>
      </c>
      <c r="D722" s="39">
        <v>31.8</v>
      </c>
      <c r="E722" s="40">
        <v>37.4</v>
      </c>
      <c r="F722" s="40">
        <v>44.4</v>
      </c>
      <c r="G722" s="40">
        <v>50.4</v>
      </c>
      <c r="H722" s="40">
        <v>59.8</v>
      </c>
      <c r="I722" s="40">
        <v>68.400000000000006</v>
      </c>
      <c r="J722" s="40">
        <v>77</v>
      </c>
      <c r="K722" s="40">
        <v>73.8</v>
      </c>
      <c r="L722" s="40">
        <v>65.2</v>
      </c>
      <c r="M722" s="40">
        <v>52.2</v>
      </c>
      <c r="N722" s="40">
        <v>39.200000000000003</v>
      </c>
      <c r="O722" s="40">
        <v>30.6</v>
      </c>
      <c r="P722">
        <v>22</v>
      </c>
      <c r="S722" s="36" t="str">
        <f>IFERROR(HLOOKUP(SANCO2!$D$8,'phius_monthly climate data'!$V$3:$CI$82,'phius_monthly climate data'!$CJ722,FALSE),"")</f>
        <v/>
      </c>
      <c r="CJ722">
        <v>720</v>
      </c>
    </row>
    <row r="723" spans="1:88" ht="15" thickBot="1" x14ac:dyDescent="0.35">
      <c r="A723" t="s">
        <v>5</v>
      </c>
      <c r="B723" t="s">
        <v>75</v>
      </c>
      <c r="C723" t="s">
        <v>823</v>
      </c>
      <c r="D723" s="39">
        <v>45.2</v>
      </c>
      <c r="E723" s="40">
        <v>47.9</v>
      </c>
      <c r="F723" s="40">
        <v>54.5</v>
      </c>
      <c r="G723" s="40">
        <v>60.4</v>
      </c>
      <c r="H723" s="40">
        <v>70</v>
      </c>
      <c r="I723" s="40">
        <v>79.3</v>
      </c>
      <c r="J723" s="40">
        <v>86.1</v>
      </c>
      <c r="K723" s="40">
        <v>84.3</v>
      </c>
      <c r="L723" s="40">
        <v>76.8</v>
      </c>
      <c r="M723" s="40">
        <v>64.400000000000006</v>
      </c>
      <c r="N723" s="40">
        <v>52</v>
      </c>
      <c r="O723" s="40">
        <v>43.7</v>
      </c>
      <c r="P723">
        <v>35</v>
      </c>
      <c r="S723" s="36" t="str">
        <f>IFERROR(HLOOKUP(SANCO2!$D$8,'phius_monthly climate data'!$V$3:$CI$82,'phius_monthly climate data'!$CJ723,FALSE),"")</f>
        <v/>
      </c>
      <c r="CJ723">
        <v>721</v>
      </c>
    </row>
    <row r="724" spans="1:88" ht="15" thickBot="1" x14ac:dyDescent="0.35">
      <c r="A724" t="s">
        <v>5</v>
      </c>
      <c r="B724" t="s">
        <v>75</v>
      </c>
      <c r="C724" t="s">
        <v>824</v>
      </c>
      <c r="D724" s="39">
        <v>47.7</v>
      </c>
      <c r="E724" s="40">
        <v>52</v>
      </c>
      <c r="F724" s="40">
        <v>59.7</v>
      </c>
      <c r="G724" s="40">
        <v>66.7</v>
      </c>
      <c r="H724" s="40">
        <v>76.599999999999994</v>
      </c>
      <c r="I724" s="40">
        <v>86</v>
      </c>
      <c r="J724" s="40">
        <v>92</v>
      </c>
      <c r="K724" s="40">
        <v>90.4</v>
      </c>
      <c r="L724" s="40">
        <v>82.6</v>
      </c>
      <c r="M724" s="40">
        <v>68.900000000000006</v>
      </c>
      <c r="N724" s="40">
        <v>55.4</v>
      </c>
      <c r="O724" s="40">
        <v>46.3</v>
      </c>
      <c r="P724">
        <v>39</v>
      </c>
      <c r="S724" s="36" t="str">
        <f>IFERROR(HLOOKUP(SANCO2!$D$8,'phius_monthly climate data'!$V$3:$CI$82,'phius_monthly climate data'!$CJ724,FALSE),"")</f>
        <v/>
      </c>
      <c r="CJ724">
        <v>722</v>
      </c>
    </row>
    <row r="725" spans="1:88" ht="15" thickBot="1" x14ac:dyDescent="0.35">
      <c r="A725" t="s">
        <v>5</v>
      </c>
      <c r="B725" t="s">
        <v>75</v>
      </c>
      <c r="C725" t="s">
        <v>825</v>
      </c>
      <c r="D725" s="39">
        <v>35.5</v>
      </c>
      <c r="E725" s="40">
        <v>39.200000000000003</v>
      </c>
      <c r="F725" s="40">
        <v>45.6</v>
      </c>
      <c r="G725" s="40">
        <v>50.4</v>
      </c>
      <c r="H725" s="40">
        <v>59.1</v>
      </c>
      <c r="I725" s="40">
        <v>67.400000000000006</v>
      </c>
      <c r="J725" s="40">
        <v>75.900000000000006</v>
      </c>
      <c r="K725" s="40">
        <v>73.5</v>
      </c>
      <c r="L725" s="40">
        <v>65.900000000000006</v>
      </c>
      <c r="M725" s="40">
        <v>54.3</v>
      </c>
      <c r="N725" s="40">
        <v>42.8</v>
      </c>
      <c r="O725" s="40">
        <v>34.799999999999997</v>
      </c>
      <c r="P725">
        <v>11</v>
      </c>
      <c r="S725" s="36" t="str">
        <f>IFERROR(HLOOKUP(SANCO2!$D$8,'phius_monthly climate data'!$V$3:$CI$82,'phius_monthly climate data'!$CJ725,FALSE),"")</f>
        <v/>
      </c>
      <c r="CJ725">
        <v>723</v>
      </c>
    </row>
    <row r="726" spans="1:88" ht="15" thickBot="1" x14ac:dyDescent="0.35">
      <c r="A726" t="s">
        <v>5</v>
      </c>
      <c r="B726" t="s">
        <v>75</v>
      </c>
      <c r="C726" t="s">
        <v>826</v>
      </c>
      <c r="D726" s="39">
        <v>33.4</v>
      </c>
      <c r="E726" s="40">
        <v>36.799999999999997</v>
      </c>
      <c r="F726" s="40">
        <v>43.6</v>
      </c>
      <c r="G726" s="40">
        <v>49.4</v>
      </c>
      <c r="H726" s="40">
        <v>58.8</v>
      </c>
      <c r="I726" s="40">
        <v>68.3</v>
      </c>
      <c r="J726" s="40">
        <v>75.2</v>
      </c>
      <c r="K726" s="40">
        <v>73</v>
      </c>
      <c r="L726" s="40">
        <v>65.400000000000006</v>
      </c>
      <c r="M726" s="40">
        <v>53.3</v>
      </c>
      <c r="N726" s="40">
        <v>40.9</v>
      </c>
      <c r="O726" s="40">
        <v>32</v>
      </c>
      <c r="P726">
        <v>25</v>
      </c>
      <c r="S726" s="36" t="str">
        <f>IFERROR(HLOOKUP(SANCO2!$D$8,'phius_monthly climate data'!$V$3:$CI$82,'phius_monthly climate data'!$CJ726,FALSE),"")</f>
        <v/>
      </c>
      <c r="CJ726">
        <v>724</v>
      </c>
    </row>
    <row r="727" spans="1:88" ht="15" thickBot="1" x14ac:dyDescent="0.35">
      <c r="A727" t="s">
        <v>5</v>
      </c>
      <c r="B727" t="s">
        <v>75</v>
      </c>
      <c r="C727" t="s">
        <v>827</v>
      </c>
      <c r="D727" s="39">
        <v>30.6</v>
      </c>
      <c r="E727" s="40">
        <v>35.299999999999997</v>
      </c>
      <c r="F727" s="40">
        <v>41.6</v>
      </c>
      <c r="G727" s="40">
        <v>46.4</v>
      </c>
      <c r="H727" s="40">
        <v>55.1</v>
      </c>
      <c r="I727" s="40">
        <v>64.099999999999994</v>
      </c>
      <c r="J727" s="40">
        <v>73.5</v>
      </c>
      <c r="K727" s="40">
        <v>70.3</v>
      </c>
      <c r="L727" s="40">
        <v>61.6</v>
      </c>
      <c r="M727" s="40">
        <v>48.6</v>
      </c>
      <c r="N727" s="40">
        <v>37.4</v>
      </c>
      <c r="O727" s="40">
        <v>29.2</v>
      </c>
      <c r="P727">
        <v>14</v>
      </c>
      <c r="S727" s="36" t="str">
        <f>IFERROR(HLOOKUP(SANCO2!$D$8,'phius_monthly climate data'!$V$3:$CI$82,'phius_monthly climate data'!$CJ727,FALSE),"")</f>
        <v/>
      </c>
      <c r="CJ727">
        <v>725</v>
      </c>
    </row>
    <row r="728" spans="1:88" ht="15" thickBot="1" x14ac:dyDescent="0.35">
      <c r="A728" t="s">
        <v>5</v>
      </c>
      <c r="B728" t="s">
        <v>76</v>
      </c>
      <c r="C728" t="s">
        <v>828</v>
      </c>
      <c r="D728" s="39">
        <v>13.9</v>
      </c>
      <c r="E728" s="40">
        <v>15.7</v>
      </c>
      <c r="F728" s="40">
        <v>25</v>
      </c>
      <c r="G728" s="40">
        <v>39</v>
      </c>
      <c r="H728" s="40">
        <v>50.8</v>
      </c>
      <c r="I728" s="40">
        <v>59.7</v>
      </c>
      <c r="J728" s="40">
        <v>63.6</v>
      </c>
      <c r="K728" s="40">
        <v>62</v>
      </c>
      <c r="L728" s="40">
        <v>55</v>
      </c>
      <c r="M728" s="40">
        <v>43.7</v>
      </c>
      <c r="N728" s="40">
        <v>33.1</v>
      </c>
      <c r="O728" s="40">
        <v>20.8</v>
      </c>
      <c r="P728">
        <v>6</v>
      </c>
      <c r="S728" s="36" t="str">
        <f>IFERROR(HLOOKUP(SANCO2!$D$8,'phius_monthly climate data'!$V$3:$CI$82,'phius_monthly climate data'!$CJ728,FALSE),"")</f>
        <v/>
      </c>
      <c r="CJ728">
        <v>726</v>
      </c>
    </row>
    <row r="729" spans="1:88" ht="15" thickBot="1" x14ac:dyDescent="0.35">
      <c r="A729" t="s">
        <v>5</v>
      </c>
      <c r="B729" t="s">
        <v>76</v>
      </c>
      <c r="C729" t="s">
        <v>829</v>
      </c>
      <c r="D729" s="39">
        <v>24.1</v>
      </c>
      <c r="E729" s="40">
        <v>26.4</v>
      </c>
      <c r="F729" s="40">
        <v>35.4</v>
      </c>
      <c r="G729" s="40">
        <v>47.9</v>
      </c>
      <c r="H729" s="40">
        <v>58.7</v>
      </c>
      <c r="I729" s="40">
        <v>67.900000000000006</v>
      </c>
      <c r="J729" s="40">
        <v>72.3</v>
      </c>
      <c r="K729" s="40">
        <v>70.599999999999994</v>
      </c>
      <c r="L729" s="40">
        <v>62.6</v>
      </c>
      <c r="M729" s="40">
        <v>50.9</v>
      </c>
      <c r="N729" s="40">
        <v>40.299999999999997</v>
      </c>
      <c r="O729" s="40">
        <v>29.9</v>
      </c>
      <c r="P729">
        <v>11</v>
      </c>
      <c r="S729" s="36" t="str">
        <f>IFERROR(HLOOKUP(SANCO2!$D$8,'phius_monthly climate data'!$V$3:$CI$82,'phius_monthly climate data'!$CJ729,FALSE),"")</f>
        <v/>
      </c>
      <c r="CJ729">
        <v>727</v>
      </c>
    </row>
    <row r="730" spans="1:88" ht="15" thickBot="1" x14ac:dyDescent="0.35">
      <c r="A730" t="s">
        <v>5</v>
      </c>
      <c r="B730" t="s">
        <v>76</v>
      </c>
      <c r="C730" t="s">
        <v>830</v>
      </c>
      <c r="D730" s="39">
        <v>23.3</v>
      </c>
      <c r="E730" s="40">
        <v>25</v>
      </c>
      <c r="F730" s="40">
        <v>33.1</v>
      </c>
      <c r="G730" s="40">
        <v>45.3</v>
      </c>
      <c r="H730" s="40">
        <v>56.3</v>
      </c>
      <c r="I730" s="40">
        <v>65</v>
      </c>
      <c r="J730" s="40">
        <v>68.900000000000006</v>
      </c>
      <c r="K730" s="40">
        <v>67.5</v>
      </c>
      <c r="L730" s="40">
        <v>59.9</v>
      </c>
      <c r="M730" s="40">
        <v>49.2</v>
      </c>
      <c r="N730" s="40">
        <v>38.6</v>
      </c>
      <c r="O730" s="40">
        <v>28.5</v>
      </c>
      <c r="P730">
        <v>11</v>
      </c>
      <c r="S730" s="36" t="str">
        <f>IFERROR(HLOOKUP(SANCO2!$D$8,'phius_monthly climate data'!$V$3:$CI$82,'phius_monthly climate data'!$CJ730,FALSE),"")</f>
        <v/>
      </c>
      <c r="CJ730">
        <v>728</v>
      </c>
    </row>
    <row r="731" spans="1:88" ht="15" thickBot="1" x14ac:dyDescent="0.35">
      <c r="A731" t="s">
        <v>5</v>
      </c>
      <c r="B731" t="s">
        <v>76</v>
      </c>
      <c r="C731" t="s">
        <v>831</v>
      </c>
      <c r="D731" s="39">
        <v>25.8</v>
      </c>
      <c r="E731" s="40">
        <v>26.4</v>
      </c>
      <c r="F731" s="40">
        <v>34.299999999999997</v>
      </c>
      <c r="G731" s="40">
        <v>46.1</v>
      </c>
      <c r="H731" s="40">
        <v>57.5</v>
      </c>
      <c r="I731" s="40">
        <v>67</v>
      </c>
      <c r="J731" s="40">
        <v>71.2</v>
      </c>
      <c r="K731" s="40">
        <v>70.099999999999994</v>
      </c>
      <c r="L731" s="40">
        <v>62.8</v>
      </c>
      <c r="M731" s="40">
        <v>51.7</v>
      </c>
      <c r="N731" s="40">
        <v>41.1</v>
      </c>
      <c r="O731" s="40">
        <v>31.2</v>
      </c>
      <c r="P731">
        <v>12</v>
      </c>
      <c r="S731" s="36" t="str">
        <f>IFERROR(HLOOKUP(SANCO2!$D$8,'phius_monthly climate data'!$V$3:$CI$82,'phius_monthly climate data'!$CJ731,FALSE),"")</f>
        <v/>
      </c>
      <c r="CJ731">
        <v>729</v>
      </c>
    </row>
    <row r="732" spans="1:88" ht="15" thickBot="1" x14ac:dyDescent="0.35">
      <c r="A732" t="s">
        <v>5</v>
      </c>
      <c r="B732" t="s">
        <v>76</v>
      </c>
      <c r="C732" t="s">
        <v>832</v>
      </c>
      <c r="D732" s="39">
        <v>24.8</v>
      </c>
      <c r="E732" s="40">
        <v>26.4</v>
      </c>
      <c r="F732" s="40">
        <v>34.4</v>
      </c>
      <c r="G732" s="40">
        <v>46.2</v>
      </c>
      <c r="H732" s="40">
        <v>56.9</v>
      </c>
      <c r="I732" s="40">
        <v>66</v>
      </c>
      <c r="J732" s="40">
        <v>69.900000000000006</v>
      </c>
      <c r="K732" s="40">
        <v>68.5</v>
      </c>
      <c r="L732" s="40">
        <v>60.9</v>
      </c>
      <c r="M732" s="40">
        <v>49.7</v>
      </c>
      <c r="N732" s="40">
        <v>39.1</v>
      </c>
      <c r="O732" s="40">
        <v>30</v>
      </c>
      <c r="P732">
        <v>18</v>
      </c>
      <c r="S732" s="36" t="str">
        <f>IFERROR(HLOOKUP(SANCO2!$D$8,'phius_monthly climate data'!$V$3:$CI$82,'phius_monthly climate data'!$CJ732,FALSE),"")</f>
        <v/>
      </c>
      <c r="CJ732">
        <v>730</v>
      </c>
    </row>
    <row r="733" spans="1:88" ht="15" thickBot="1" x14ac:dyDescent="0.35">
      <c r="A733" t="s">
        <v>5</v>
      </c>
      <c r="B733" t="s">
        <v>76</v>
      </c>
      <c r="C733" t="s">
        <v>833</v>
      </c>
      <c r="D733" s="39">
        <v>19</v>
      </c>
      <c r="E733" s="40">
        <v>20.8</v>
      </c>
      <c r="F733" s="40">
        <v>30.3</v>
      </c>
      <c r="G733" s="40">
        <v>43.8</v>
      </c>
      <c r="H733" s="40">
        <v>55.9</v>
      </c>
      <c r="I733" s="40">
        <v>65.099999999999994</v>
      </c>
      <c r="J733" s="40">
        <v>69.099999999999994</v>
      </c>
      <c r="K733" s="40">
        <v>67.8</v>
      </c>
      <c r="L733" s="40">
        <v>60.1</v>
      </c>
      <c r="M733" s="40">
        <v>48.6</v>
      </c>
      <c r="N733" s="40">
        <v>37</v>
      </c>
      <c r="O733" s="40">
        <v>25.8</v>
      </c>
      <c r="P733">
        <v>10</v>
      </c>
      <c r="S733" s="36" t="str">
        <f>IFERROR(HLOOKUP(SANCO2!$D$8,'phius_monthly climate data'!$V$3:$CI$82,'phius_monthly climate data'!$CJ733,FALSE),"")</f>
        <v/>
      </c>
      <c r="CJ733">
        <v>731</v>
      </c>
    </row>
    <row r="734" spans="1:88" ht="15" thickBot="1" x14ac:dyDescent="0.35">
      <c r="A734" t="s">
        <v>5</v>
      </c>
      <c r="B734" t="s">
        <v>76</v>
      </c>
      <c r="C734" t="s">
        <v>834</v>
      </c>
      <c r="D734" s="39">
        <v>20.3</v>
      </c>
      <c r="E734" s="40">
        <v>22.7</v>
      </c>
      <c r="F734" s="40">
        <v>32.299999999999997</v>
      </c>
      <c r="G734" s="40">
        <v>45.5</v>
      </c>
      <c r="H734" s="40">
        <v>56.7</v>
      </c>
      <c r="I734" s="40">
        <v>65.599999999999994</v>
      </c>
      <c r="J734" s="40">
        <v>69.8</v>
      </c>
      <c r="K734" s="40">
        <v>68.099999999999994</v>
      </c>
      <c r="L734" s="40">
        <v>59.8</v>
      </c>
      <c r="M734" s="40">
        <v>48.3</v>
      </c>
      <c r="N734" s="40">
        <v>37.799999999999997</v>
      </c>
      <c r="O734" s="40">
        <v>27</v>
      </c>
      <c r="P734">
        <v>-1</v>
      </c>
      <c r="S734" s="36" t="str">
        <f>IFERROR(HLOOKUP(SANCO2!$D$8,'phius_monthly climate data'!$V$3:$CI$82,'phius_monthly climate data'!$CJ734,FALSE),"")</f>
        <v/>
      </c>
      <c r="CJ734">
        <v>732</v>
      </c>
    </row>
    <row r="735" spans="1:88" ht="15" thickBot="1" x14ac:dyDescent="0.35">
      <c r="A735" t="s">
        <v>5</v>
      </c>
      <c r="B735" t="s">
        <v>76</v>
      </c>
      <c r="C735" t="s">
        <v>835</v>
      </c>
      <c r="D735" s="39">
        <v>32.1</v>
      </c>
      <c r="E735" s="40">
        <v>33.200000000000003</v>
      </c>
      <c r="F735" s="40">
        <v>39.9</v>
      </c>
      <c r="G735" s="40">
        <v>49.7</v>
      </c>
      <c r="H735" s="40">
        <v>59.2</v>
      </c>
      <c r="I735" s="40">
        <v>68.900000000000006</v>
      </c>
      <c r="J735" s="40">
        <v>74.599999999999994</v>
      </c>
      <c r="K735" s="40">
        <v>73.3</v>
      </c>
      <c r="L735" s="40">
        <v>66.3</v>
      </c>
      <c r="M735" s="40">
        <v>55.5</v>
      </c>
      <c r="N735" s="40">
        <v>45.6</v>
      </c>
      <c r="O735" s="40">
        <v>37</v>
      </c>
      <c r="P735">
        <v>16</v>
      </c>
      <c r="S735" s="36" t="str">
        <f>IFERROR(HLOOKUP(SANCO2!$D$8,'phius_monthly climate data'!$V$3:$CI$82,'phius_monthly climate data'!$CJ735,FALSE),"")</f>
        <v/>
      </c>
      <c r="CJ735">
        <v>733</v>
      </c>
    </row>
    <row r="736" spans="1:88" ht="15" thickBot="1" x14ac:dyDescent="0.35">
      <c r="A736" t="s">
        <v>5</v>
      </c>
      <c r="B736" t="s">
        <v>76</v>
      </c>
      <c r="C736" t="s">
        <v>836</v>
      </c>
      <c r="D736" s="39">
        <v>23</v>
      </c>
      <c r="E736" s="40">
        <v>24.7</v>
      </c>
      <c r="F736" s="40">
        <v>32.6</v>
      </c>
      <c r="G736" s="40">
        <v>44.9</v>
      </c>
      <c r="H736" s="40">
        <v>55.5</v>
      </c>
      <c r="I736" s="40">
        <v>63.9</v>
      </c>
      <c r="J736" s="40">
        <v>67.5</v>
      </c>
      <c r="K736" s="40">
        <v>65.900000000000006</v>
      </c>
      <c r="L736" s="40">
        <v>59.3</v>
      </c>
      <c r="M736" s="40">
        <v>49</v>
      </c>
      <c r="N736" s="40">
        <v>37.799999999999997</v>
      </c>
      <c r="O736" s="40">
        <v>28.4</v>
      </c>
      <c r="P736">
        <v>-1</v>
      </c>
      <c r="S736" s="36" t="str">
        <f>IFERROR(HLOOKUP(SANCO2!$D$8,'phius_monthly climate data'!$V$3:$CI$82,'phius_monthly climate data'!$CJ736,FALSE),"")</f>
        <v/>
      </c>
      <c r="CJ736">
        <v>734</v>
      </c>
    </row>
    <row r="737" spans="1:88" ht="15" thickBot="1" x14ac:dyDescent="0.35">
      <c r="A737" t="s">
        <v>5</v>
      </c>
      <c r="B737" t="s">
        <v>76</v>
      </c>
      <c r="C737" t="s">
        <v>837</v>
      </c>
      <c r="D737" s="39">
        <v>16.2</v>
      </c>
      <c r="E737" s="40">
        <v>18.5</v>
      </c>
      <c r="F737" s="40">
        <v>29.1</v>
      </c>
      <c r="G737" s="40">
        <v>43.9</v>
      </c>
      <c r="H737" s="40">
        <v>56.2</v>
      </c>
      <c r="I737" s="40">
        <v>65.400000000000006</v>
      </c>
      <c r="J737" s="40">
        <v>69.7</v>
      </c>
      <c r="K737" s="40">
        <v>67.8</v>
      </c>
      <c r="L737" s="40">
        <v>59.6</v>
      </c>
      <c r="M737" s="40">
        <v>48</v>
      </c>
      <c r="N737" s="40">
        <v>36.5</v>
      </c>
      <c r="O737" s="40">
        <v>23.9</v>
      </c>
      <c r="P737">
        <v>2</v>
      </c>
      <c r="S737" s="36" t="str">
        <f>IFERROR(HLOOKUP(SANCO2!$D$8,'phius_monthly climate data'!$V$3:$CI$82,'phius_monthly climate data'!$CJ737,FALSE),"")</f>
        <v/>
      </c>
      <c r="CJ737">
        <v>735</v>
      </c>
    </row>
    <row r="738" spans="1:88" ht="15" thickBot="1" x14ac:dyDescent="0.35">
      <c r="A738" t="s">
        <v>5</v>
      </c>
      <c r="B738" t="s">
        <v>76</v>
      </c>
      <c r="C738" t="s">
        <v>838</v>
      </c>
      <c r="D738" s="39">
        <v>22.9</v>
      </c>
      <c r="E738" s="40">
        <v>25</v>
      </c>
      <c r="F738" s="40">
        <v>34.1</v>
      </c>
      <c r="G738" s="40">
        <v>45.7</v>
      </c>
      <c r="H738" s="40">
        <v>55.9</v>
      </c>
      <c r="I738" s="40">
        <v>64.5</v>
      </c>
      <c r="J738" s="40">
        <v>68.599999999999994</v>
      </c>
      <c r="K738" s="40">
        <v>67.3</v>
      </c>
      <c r="L738" s="40">
        <v>59.3</v>
      </c>
      <c r="M738" s="40">
        <v>48.6</v>
      </c>
      <c r="N738" s="40">
        <v>37.700000000000003</v>
      </c>
      <c r="O738" s="40">
        <v>28.1</v>
      </c>
      <c r="P738">
        <v>13</v>
      </c>
      <c r="S738" s="36" t="str">
        <f>IFERROR(HLOOKUP(SANCO2!$D$8,'phius_monthly climate data'!$V$3:$CI$82,'phius_monthly climate data'!$CJ738,FALSE),"")</f>
        <v/>
      </c>
      <c r="CJ738">
        <v>736</v>
      </c>
    </row>
    <row r="739" spans="1:88" ht="15" thickBot="1" x14ac:dyDescent="0.35">
      <c r="A739" t="s">
        <v>5</v>
      </c>
      <c r="B739" t="s">
        <v>76</v>
      </c>
      <c r="C739" t="s">
        <v>839</v>
      </c>
      <c r="D739" s="39">
        <v>33.5</v>
      </c>
      <c r="E739" s="40">
        <v>35.6</v>
      </c>
      <c r="F739" s="40">
        <v>42.7</v>
      </c>
      <c r="G739" s="40">
        <v>53.4</v>
      </c>
      <c r="H739" s="40">
        <v>62.3</v>
      </c>
      <c r="I739" s="40">
        <v>71.3</v>
      </c>
      <c r="J739" s="40">
        <v>76.5</v>
      </c>
      <c r="K739" s="40">
        <v>75.099999999999994</v>
      </c>
      <c r="L739" s="40">
        <v>68.400000000000006</v>
      </c>
      <c r="M739" s="40">
        <v>57.3</v>
      </c>
      <c r="N739" s="40">
        <v>47.5</v>
      </c>
      <c r="O739" s="40">
        <v>38.5</v>
      </c>
      <c r="P739">
        <v>20</v>
      </c>
      <c r="S739" s="36" t="str">
        <f>IFERROR(HLOOKUP(SANCO2!$D$8,'phius_monthly climate data'!$V$3:$CI$82,'phius_monthly climate data'!$CJ739,FALSE),"")</f>
        <v/>
      </c>
      <c r="CJ739">
        <v>737</v>
      </c>
    </row>
    <row r="740" spans="1:88" ht="15" thickBot="1" x14ac:dyDescent="0.35">
      <c r="A740" t="s">
        <v>5</v>
      </c>
      <c r="B740" t="s">
        <v>76</v>
      </c>
      <c r="C740" t="s">
        <v>840</v>
      </c>
      <c r="D740" s="39">
        <v>33.4</v>
      </c>
      <c r="E740" s="40">
        <v>34.9</v>
      </c>
      <c r="F740" s="40">
        <v>41.6</v>
      </c>
      <c r="G740" s="40">
        <v>51.2</v>
      </c>
      <c r="H740" s="40">
        <v>60.6</v>
      </c>
      <c r="I740" s="40">
        <v>70.3</v>
      </c>
      <c r="J740" s="40">
        <v>76.099999999999994</v>
      </c>
      <c r="K740" s="40">
        <v>74.900000000000006</v>
      </c>
      <c r="L740" s="40">
        <v>68.400000000000006</v>
      </c>
      <c r="M740" s="40">
        <v>57.6</v>
      </c>
      <c r="N740" s="40">
        <v>47.4</v>
      </c>
      <c r="O740" s="40">
        <v>38.5</v>
      </c>
      <c r="P740">
        <v>20</v>
      </c>
      <c r="S740" s="36" t="str">
        <f>IFERROR(HLOOKUP(SANCO2!$D$8,'phius_monthly climate data'!$V$3:$CI$82,'phius_monthly climate data'!$CJ740,FALSE),"")</f>
        <v/>
      </c>
      <c r="CJ740">
        <v>738</v>
      </c>
    </row>
    <row r="741" spans="1:88" ht="15" thickBot="1" x14ac:dyDescent="0.35">
      <c r="A741" t="s">
        <v>5</v>
      </c>
      <c r="B741" t="s">
        <v>76</v>
      </c>
      <c r="C741" t="s">
        <v>841</v>
      </c>
      <c r="D741" s="39">
        <v>34.200000000000003</v>
      </c>
      <c r="E741" s="40">
        <v>35.9</v>
      </c>
      <c r="F741" s="40">
        <v>42.6</v>
      </c>
      <c r="G741" s="40">
        <v>53.2</v>
      </c>
      <c r="H741" s="40">
        <v>62.8</v>
      </c>
      <c r="I741" s="40">
        <v>72.7</v>
      </c>
      <c r="J741" s="40">
        <v>78.099999999999994</v>
      </c>
      <c r="K741" s="40">
        <v>76.8</v>
      </c>
      <c r="L741" s="40">
        <v>69.8</v>
      </c>
      <c r="M741" s="40">
        <v>59</v>
      </c>
      <c r="N741" s="40">
        <v>48.6</v>
      </c>
      <c r="O741" s="40">
        <v>39.5</v>
      </c>
      <c r="P741">
        <v>20</v>
      </c>
      <c r="S741" s="36" t="str">
        <f>IFERROR(HLOOKUP(SANCO2!$D$8,'phius_monthly climate data'!$V$3:$CI$82,'phius_monthly climate data'!$CJ741,FALSE),"")</f>
        <v/>
      </c>
      <c r="CJ741">
        <v>739</v>
      </c>
    </row>
    <row r="742" spans="1:88" ht="15" thickBot="1" x14ac:dyDescent="0.35">
      <c r="A742" t="s">
        <v>5</v>
      </c>
      <c r="B742" t="s">
        <v>76</v>
      </c>
      <c r="C742" t="s">
        <v>842</v>
      </c>
      <c r="D742" s="39">
        <v>25</v>
      </c>
      <c r="E742" s="40">
        <v>25.8</v>
      </c>
      <c r="F742" s="40">
        <v>33.700000000000003</v>
      </c>
      <c r="G742" s="40">
        <v>45.8</v>
      </c>
      <c r="H742" s="40">
        <v>57.1</v>
      </c>
      <c r="I742" s="40">
        <v>67.2</v>
      </c>
      <c r="J742" s="40">
        <v>71.5</v>
      </c>
      <c r="K742" s="40">
        <v>70</v>
      </c>
      <c r="L742" s="40">
        <v>62.3</v>
      </c>
      <c r="M742" s="40">
        <v>51.2</v>
      </c>
      <c r="N742" s="40">
        <v>40.299999999999997</v>
      </c>
      <c r="O742" s="40">
        <v>30.8</v>
      </c>
      <c r="P742">
        <v>5</v>
      </c>
      <c r="S742" s="36" t="str">
        <f>IFERROR(HLOOKUP(SANCO2!$D$8,'phius_monthly climate data'!$V$3:$CI$82,'phius_monthly climate data'!$CJ742,FALSE),"")</f>
        <v/>
      </c>
      <c r="CJ742">
        <v>740</v>
      </c>
    </row>
    <row r="743" spans="1:88" ht="15" thickBot="1" x14ac:dyDescent="0.35">
      <c r="A743" t="s">
        <v>5</v>
      </c>
      <c r="B743" t="s">
        <v>76</v>
      </c>
      <c r="C743" t="s">
        <v>843</v>
      </c>
      <c r="D743" s="39">
        <v>27.2</v>
      </c>
      <c r="E743" s="40">
        <v>29.1</v>
      </c>
      <c r="F743" s="40">
        <v>37.700000000000003</v>
      </c>
      <c r="G743" s="40">
        <v>49.2</v>
      </c>
      <c r="H743" s="40">
        <v>59.1</v>
      </c>
      <c r="I743" s="40">
        <v>68.3</v>
      </c>
      <c r="J743" s="40">
        <v>73.400000000000006</v>
      </c>
      <c r="K743" s="40">
        <v>71.599999999999994</v>
      </c>
      <c r="L743" s="40">
        <v>63.7</v>
      </c>
      <c r="M743" s="40">
        <v>52.1</v>
      </c>
      <c r="N743" s="40">
        <v>41.7</v>
      </c>
      <c r="O743" s="40">
        <v>32.200000000000003</v>
      </c>
      <c r="P743">
        <v>8</v>
      </c>
      <c r="S743" s="36" t="str">
        <f>IFERROR(HLOOKUP(SANCO2!$D$8,'phius_monthly climate data'!$V$3:$CI$82,'phius_monthly climate data'!$CJ743,FALSE),"")</f>
        <v/>
      </c>
      <c r="CJ743">
        <v>741</v>
      </c>
    </row>
    <row r="744" spans="1:88" ht="15" thickBot="1" x14ac:dyDescent="0.35">
      <c r="A744" t="s">
        <v>5</v>
      </c>
      <c r="B744" t="s">
        <v>76</v>
      </c>
      <c r="C744" t="s">
        <v>844</v>
      </c>
      <c r="D744" s="39">
        <v>32</v>
      </c>
      <c r="E744" s="40">
        <v>34.299999999999997</v>
      </c>
      <c r="F744" s="40">
        <v>40.799999999999997</v>
      </c>
      <c r="G744" s="40">
        <v>50.5</v>
      </c>
      <c r="H744" s="40">
        <v>59.8</v>
      </c>
      <c r="I744" s="40">
        <v>69.3</v>
      </c>
      <c r="J744" s="40">
        <v>75.2</v>
      </c>
      <c r="K744" s="40">
        <v>74</v>
      </c>
      <c r="L744" s="40">
        <v>67.2</v>
      </c>
      <c r="M744" s="40">
        <v>56.3</v>
      </c>
      <c r="N744" s="40">
        <v>46.2</v>
      </c>
      <c r="O744" s="40">
        <v>37.4</v>
      </c>
      <c r="P744">
        <v>26</v>
      </c>
      <c r="S744" s="36" t="str">
        <f>IFERROR(HLOOKUP(SANCO2!$D$8,'phius_monthly climate data'!$V$3:$CI$82,'phius_monthly climate data'!$CJ744,FALSE),"")</f>
        <v/>
      </c>
      <c r="CJ744">
        <v>742</v>
      </c>
    </row>
    <row r="745" spans="1:88" ht="15" thickBot="1" x14ac:dyDescent="0.35">
      <c r="A745" t="s">
        <v>5</v>
      </c>
      <c r="B745" t="s">
        <v>76</v>
      </c>
      <c r="C745" t="s">
        <v>845</v>
      </c>
      <c r="D745" s="39">
        <v>25.8</v>
      </c>
      <c r="E745" s="40">
        <v>26.7</v>
      </c>
      <c r="F745" s="40">
        <v>34.700000000000003</v>
      </c>
      <c r="G745" s="40">
        <v>46.5</v>
      </c>
      <c r="H745" s="40">
        <v>57.6</v>
      </c>
      <c r="I745" s="40">
        <v>67</v>
      </c>
      <c r="J745" s="40">
        <v>71</v>
      </c>
      <c r="K745" s="40">
        <v>69.599999999999994</v>
      </c>
      <c r="L745" s="40">
        <v>62.2</v>
      </c>
      <c r="M745" s="40">
        <v>51.3</v>
      </c>
      <c r="N745" s="40">
        <v>40.9</v>
      </c>
      <c r="O745" s="40">
        <v>31.3</v>
      </c>
      <c r="P745">
        <v>12</v>
      </c>
      <c r="S745" s="36" t="str">
        <f>IFERROR(HLOOKUP(SANCO2!$D$8,'phius_monthly climate data'!$V$3:$CI$82,'phius_monthly climate data'!$CJ745,FALSE),"")</f>
        <v/>
      </c>
      <c r="CJ745">
        <v>743</v>
      </c>
    </row>
    <row r="746" spans="1:88" ht="15" thickBot="1" x14ac:dyDescent="0.35">
      <c r="A746" t="s">
        <v>5</v>
      </c>
      <c r="B746" t="s">
        <v>76</v>
      </c>
      <c r="C746" t="s">
        <v>846</v>
      </c>
      <c r="D746" s="39">
        <v>27.1</v>
      </c>
      <c r="E746" s="40">
        <v>30.1</v>
      </c>
      <c r="F746" s="40">
        <v>37.9</v>
      </c>
      <c r="G746" s="40">
        <v>49.3</v>
      </c>
      <c r="H746" s="40">
        <v>59</v>
      </c>
      <c r="I746" s="40">
        <v>68.599999999999994</v>
      </c>
      <c r="J746" s="40">
        <v>72.8</v>
      </c>
      <c r="K746" s="40">
        <v>71.7</v>
      </c>
      <c r="L746" s="40">
        <v>63.5</v>
      </c>
      <c r="M746" s="40">
        <v>52.2</v>
      </c>
      <c r="N746" s="40">
        <v>42.1</v>
      </c>
      <c r="O746" s="40">
        <v>32.6</v>
      </c>
      <c r="P746">
        <v>11</v>
      </c>
      <c r="S746" s="36" t="str">
        <f>IFERROR(HLOOKUP(SANCO2!$D$8,'phius_monthly climate data'!$V$3:$CI$82,'phius_monthly climate data'!$CJ746,FALSE),"")</f>
        <v/>
      </c>
      <c r="CJ746">
        <v>744</v>
      </c>
    </row>
    <row r="747" spans="1:88" ht="15" thickBot="1" x14ac:dyDescent="0.35">
      <c r="A747" t="s">
        <v>5</v>
      </c>
      <c r="B747" t="s">
        <v>76</v>
      </c>
      <c r="C747" t="s">
        <v>847</v>
      </c>
      <c r="D747" s="39">
        <v>24.8</v>
      </c>
      <c r="E747" s="40">
        <v>25.9</v>
      </c>
      <c r="F747" s="40">
        <v>34.299999999999997</v>
      </c>
      <c r="G747" s="40">
        <v>46.9</v>
      </c>
      <c r="H747" s="40">
        <v>58.2</v>
      </c>
      <c r="I747" s="40">
        <v>67.400000000000006</v>
      </c>
      <c r="J747" s="40">
        <v>71.8</v>
      </c>
      <c r="K747" s="40">
        <v>70.400000000000006</v>
      </c>
      <c r="L747" s="40">
        <v>62.7</v>
      </c>
      <c r="M747" s="40">
        <v>51.5</v>
      </c>
      <c r="N747" s="40">
        <v>40.9</v>
      </c>
      <c r="O747" s="40">
        <v>30.6</v>
      </c>
      <c r="P747">
        <v>13</v>
      </c>
      <c r="S747" s="36" t="str">
        <f>IFERROR(HLOOKUP(SANCO2!$D$8,'phius_monthly climate data'!$V$3:$CI$82,'phius_monthly climate data'!$CJ747,FALSE),"")</f>
        <v/>
      </c>
      <c r="CJ747">
        <v>745</v>
      </c>
    </row>
    <row r="748" spans="1:88" ht="15" thickBot="1" x14ac:dyDescent="0.35">
      <c r="A748" t="s">
        <v>5</v>
      </c>
      <c r="B748" t="s">
        <v>76</v>
      </c>
      <c r="C748" t="s">
        <v>848</v>
      </c>
      <c r="D748" s="39">
        <v>22.6</v>
      </c>
      <c r="E748" s="40">
        <v>24.5</v>
      </c>
      <c r="F748" s="40">
        <v>32.299999999999997</v>
      </c>
      <c r="G748" s="40">
        <v>45.2</v>
      </c>
      <c r="H748" s="40">
        <v>56.4</v>
      </c>
      <c r="I748" s="40">
        <v>66</v>
      </c>
      <c r="J748" s="40">
        <v>69.8</v>
      </c>
      <c r="K748" s="40">
        <v>68.8</v>
      </c>
      <c r="L748" s="40">
        <v>60.8</v>
      </c>
      <c r="M748" s="40">
        <v>49.4</v>
      </c>
      <c r="N748" s="40">
        <v>39.200000000000003</v>
      </c>
      <c r="O748" s="40">
        <v>28.6</v>
      </c>
      <c r="P748">
        <v>10</v>
      </c>
      <c r="S748" s="36" t="str">
        <f>IFERROR(HLOOKUP(SANCO2!$D$8,'phius_monthly climate data'!$V$3:$CI$82,'phius_monthly climate data'!$CJ748,FALSE),"")</f>
        <v/>
      </c>
      <c r="CJ748">
        <v>746</v>
      </c>
    </row>
    <row r="749" spans="1:88" ht="15" thickBot="1" x14ac:dyDescent="0.35">
      <c r="A749" t="s">
        <v>5</v>
      </c>
      <c r="B749" t="s">
        <v>76</v>
      </c>
      <c r="C749" t="s">
        <v>849</v>
      </c>
      <c r="D749" s="39">
        <v>20.7</v>
      </c>
      <c r="E749" s="40">
        <v>21.5</v>
      </c>
      <c r="F749" s="40">
        <v>31</v>
      </c>
      <c r="G749" s="40">
        <v>44</v>
      </c>
      <c r="H749" s="40">
        <v>55.2</v>
      </c>
      <c r="I749" s="40">
        <v>64.400000000000006</v>
      </c>
      <c r="J749" s="40">
        <v>69</v>
      </c>
      <c r="K749" s="40">
        <v>67.7</v>
      </c>
      <c r="L749" s="40">
        <v>60</v>
      </c>
      <c r="M749" s="40">
        <v>49.3</v>
      </c>
      <c r="N749" s="40">
        <v>38.6</v>
      </c>
      <c r="O749" s="40">
        <v>27.6</v>
      </c>
      <c r="P749">
        <v>10</v>
      </c>
      <c r="S749" s="36" t="str">
        <f>IFERROR(HLOOKUP(SANCO2!$D$8,'phius_monthly climate data'!$V$3:$CI$82,'phius_monthly climate data'!$CJ749,FALSE),"")</f>
        <v/>
      </c>
      <c r="CJ749">
        <v>747</v>
      </c>
    </row>
    <row r="750" spans="1:88" ht="15" thickBot="1" x14ac:dyDescent="0.35">
      <c r="A750" t="s">
        <v>5</v>
      </c>
      <c r="B750" t="s">
        <v>76</v>
      </c>
      <c r="C750" t="s">
        <v>850</v>
      </c>
      <c r="D750" s="39">
        <v>29.6</v>
      </c>
      <c r="E750" s="40">
        <v>31.3</v>
      </c>
      <c r="F750" s="40">
        <v>37.6</v>
      </c>
      <c r="G750" s="40">
        <v>46.9</v>
      </c>
      <c r="H750" s="40">
        <v>56.1</v>
      </c>
      <c r="I750" s="40">
        <v>66</v>
      </c>
      <c r="J750" s="40">
        <v>72</v>
      </c>
      <c r="K750" s="40">
        <v>70.900000000000006</v>
      </c>
      <c r="L750" s="40">
        <v>64</v>
      </c>
      <c r="M750" s="40">
        <v>53.1</v>
      </c>
      <c r="N750" s="40">
        <v>44.1</v>
      </c>
      <c r="O750" s="40">
        <v>35.200000000000003</v>
      </c>
      <c r="P750">
        <v>22</v>
      </c>
      <c r="S750" s="36" t="str">
        <f>IFERROR(HLOOKUP(SANCO2!$D$8,'phius_monthly climate data'!$V$3:$CI$82,'phius_monthly climate data'!$CJ750,FALSE),"")</f>
        <v/>
      </c>
      <c r="CJ750">
        <v>748</v>
      </c>
    </row>
    <row r="751" spans="1:88" ht="15" thickBot="1" x14ac:dyDescent="0.35">
      <c r="A751" t="s">
        <v>5</v>
      </c>
      <c r="B751" t="s">
        <v>76</v>
      </c>
      <c r="C751" t="s">
        <v>851</v>
      </c>
      <c r="D751" s="39">
        <v>30.1</v>
      </c>
      <c r="E751" s="40">
        <v>31.9</v>
      </c>
      <c r="F751" s="40">
        <v>39.200000000000003</v>
      </c>
      <c r="G751" s="40">
        <v>49.8</v>
      </c>
      <c r="H751" s="40">
        <v>59.4</v>
      </c>
      <c r="I751" s="40">
        <v>68.7</v>
      </c>
      <c r="J751" s="40">
        <v>73.8</v>
      </c>
      <c r="K751" s="40">
        <v>72.3</v>
      </c>
      <c r="L751" s="40">
        <v>64.900000000000006</v>
      </c>
      <c r="M751" s="40">
        <v>54.2</v>
      </c>
      <c r="N751" s="40">
        <v>44.4</v>
      </c>
      <c r="O751" s="40">
        <v>35.299999999999997</v>
      </c>
      <c r="P751">
        <v>14</v>
      </c>
      <c r="S751" s="36" t="str">
        <f>IFERROR(HLOOKUP(SANCO2!$D$8,'phius_monthly climate data'!$V$3:$CI$82,'phius_monthly climate data'!$CJ751,FALSE),"")</f>
        <v/>
      </c>
      <c r="CJ751">
        <v>749</v>
      </c>
    </row>
    <row r="752" spans="1:88" ht="15" thickBot="1" x14ac:dyDescent="0.35">
      <c r="A752" t="s">
        <v>5</v>
      </c>
      <c r="B752" t="s">
        <v>77</v>
      </c>
      <c r="C752" t="s">
        <v>852</v>
      </c>
      <c r="D752" s="39">
        <v>27.1</v>
      </c>
      <c r="E752" s="40">
        <v>29.2</v>
      </c>
      <c r="F752" s="40">
        <v>38</v>
      </c>
      <c r="G752" s="40">
        <v>49.9</v>
      </c>
      <c r="H752" s="40">
        <v>59.8</v>
      </c>
      <c r="I752" s="40">
        <v>68.7</v>
      </c>
      <c r="J752" s="40">
        <v>72.3</v>
      </c>
      <c r="K752" s="40">
        <v>70.8</v>
      </c>
      <c r="L752" s="40">
        <v>63.5</v>
      </c>
      <c r="M752" s="40">
        <v>52.3</v>
      </c>
      <c r="N752" s="40">
        <v>41.4</v>
      </c>
      <c r="O752" s="40">
        <v>31.8</v>
      </c>
      <c r="P752">
        <v>11</v>
      </c>
      <c r="S752" s="36" t="str">
        <f>IFERROR(HLOOKUP(SANCO2!$D$8,'phius_monthly climate data'!$V$3:$CI$82,'phius_monthly climate data'!$CJ752,FALSE),"")</f>
        <v/>
      </c>
      <c r="CJ752">
        <v>750</v>
      </c>
    </row>
    <row r="753" spans="1:88" ht="15" thickBot="1" x14ac:dyDescent="0.35">
      <c r="A753" t="s">
        <v>5</v>
      </c>
      <c r="B753" t="s">
        <v>77</v>
      </c>
      <c r="C753" t="s">
        <v>853</v>
      </c>
      <c r="D753" s="39">
        <v>29.8</v>
      </c>
      <c r="E753" s="40">
        <v>31.3</v>
      </c>
      <c r="F753" s="40">
        <v>38.299999999999997</v>
      </c>
      <c r="G753" s="40">
        <v>50.2</v>
      </c>
      <c r="H753" s="40">
        <v>61.3</v>
      </c>
      <c r="I753" s="40">
        <v>70.599999999999994</v>
      </c>
      <c r="J753" s="40">
        <v>74.599999999999994</v>
      </c>
      <c r="K753" s="40">
        <v>73.400000000000006</v>
      </c>
      <c r="L753" s="40">
        <v>66.900000000000006</v>
      </c>
      <c r="M753" s="40">
        <v>55.7</v>
      </c>
      <c r="N753" s="40">
        <v>46.3</v>
      </c>
      <c r="O753" s="40">
        <v>34.9</v>
      </c>
      <c r="P753">
        <v>15</v>
      </c>
      <c r="S753" s="36" t="str">
        <f>IFERROR(HLOOKUP(SANCO2!$D$8,'phius_monthly climate data'!$V$3:$CI$82,'phius_monthly climate data'!$CJ753,FALSE),"")</f>
        <v/>
      </c>
      <c r="CJ753">
        <v>751</v>
      </c>
    </row>
    <row r="754" spans="1:88" ht="15" thickBot="1" x14ac:dyDescent="0.35">
      <c r="A754" t="s">
        <v>5</v>
      </c>
      <c r="B754" t="s">
        <v>77</v>
      </c>
      <c r="C754" t="s">
        <v>854</v>
      </c>
      <c r="D754" s="39">
        <v>32.6</v>
      </c>
      <c r="E754" s="40">
        <v>35.6</v>
      </c>
      <c r="F754" s="40">
        <v>44.3</v>
      </c>
      <c r="G754" s="40">
        <v>54.9</v>
      </c>
      <c r="H754" s="40">
        <v>64</v>
      </c>
      <c r="I754" s="40">
        <v>72.400000000000006</v>
      </c>
      <c r="J754" s="40">
        <v>76</v>
      </c>
      <c r="K754" s="40">
        <v>74.900000000000006</v>
      </c>
      <c r="L754" s="40">
        <v>67.5</v>
      </c>
      <c r="M754" s="40">
        <v>55.9</v>
      </c>
      <c r="N754" s="40">
        <v>45</v>
      </c>
      <c r="O754" s="40">
        <v>36.200000000000003</v>
      </c>
      <c r="P754">
        <v>16</v>
      </c>
      <c r="S754" s="36" t="str">
        <f>IFERROR(HLOOKUP(SANCO2!$D$8,'phius_monthly climate data'!$V$3:$CI$82,'phius_monthly climate data'!$CJ754,FALSE),"")</f>
        <v/>
      </c>
      <c r="CJ754">
        <v>752</v>
      </c>
    </row>
    <row r="755" spans="1:88" ht="15" thickBot="1" x14ac:dyDescent="0.35">
      <c r="A755" t="s">
        <v>5</v>
      </c>
      <c r="B755" t="s">
        <v>77</v>
      </c>
      <c r="C755" t="s">
        <v>855</v>
      </c>
      <c r="D755" s="39">
        <v>28.2</v>
      </c>
      <c r="E755" s="40">
        <v>30.1</v>
      </c>
      <c r="F755" s="40">
        <v>38</v>
      </c>
      <c r="G755" s="40">
        <v>49.6</v>
      </c>
      <c r="H755" s="40">
        <v>59.8</v>
      </c>
      <c r="I755" s="40">
        <v>69.2</v>
      </c>
      <c r="J755" s="40">
        <v>73</v>
      </c>
      <c r="K755" s="40">
        <v>71.599999999999994</v>
      </c>
      <c r="L755" s="40">
        <v>64.5</v>
      </c>
      <c r="M755" s="40">
        <v>53.7</v>
      </c>
      <c r="N755" s="40">
        <v>43</v>
      </c>
      <c r="O755" s="40">
        <v>33</v>
      </c>
      <c r="P755">
        <v>8</v>
      </c>
      <c r="S755" s="36" t="str">
        <f>IFERROR(HLOOKUP(SANCO2!$D$8,'phius_monthly climate data'!$V$3:$CI$82,'phius_monthly climate data'!$CJ755,FALSE),"")</f>
        <v/>
      </c>
      <c r="CJ755">
        <v>753</v>
      </c>
    </row>
    <row r="756" spans="1:88" ht="15" thickBot="1" x14ac:dyDescent="0.35">
      <c r="A756" t="s">
        <v>5</v>
      </c>
      <c r="B756" t="s">
        <v>77</v>
      </c>
      <c r="C756" t="s">
        <v>856</v>
      </c>
      <c r="D756" s="39">
        <v>30</v>
      </c>
      <c r="E756" s="40">
        <v>32.700000000000003</v>
      </c>
      <c r="F756" s="40">
        <v>41.9</v>
      </c>
      <c r="G756" s="40">
        <v>53.5</v>
      </c>
      <c r="H756" s="40">
        <v>63.1</v>
      </c>
      <c r="I756" s="40">
        <v>72</v>
      </c>
      <c r="J756" s="40">
        <v>75.3</v>
      </c>
      <c r="K756" s="40">
        <v>74.099999999999994</v>
      </c>
      <c r="L756" s="40">
        <v>66.8</v>
      </c>
      <c r="M756" s="40">
        <v>55.1</v>
      </c>
      <c r="N756" s="40">
        <v>44</v>
      </c>
      <c r="O756" s="40">
        <v>34.5</v>
      </c>
      <c r="P756">
        <v>11</v>
      </c>
      <c r="S756" s="36" t="str">
        <f>IFERROR(HLOOKUP(SANCO2!$D$8,'phius_monthly climate data'!$V$3:$CI$82,'phius_monthly climate data'!$CJ756,FALSE),"")</f>
        <v/>
      </c>
      <c r="CJ756">
        <v>754</v>
      </c>
    </row>
    <row r="757" spans="1:88" ht="15" thickBot="1" x14ac:dyDescent="0.35">
      <c r="A757" t="s">
        <v>5</v>
      </c>
      <c r="B757" t="s">
        <v>77</v>
      </c>
      <c r="C757" t="s">
        <v>857</v>
      </c>
      <c r="D757" s="39">
        <v>28.3</v>
      </c>
      <c r="E757" s="40">
        <v>31.5</v>
      </c>
      <c r="F757" s="40">
        <v>40.9</v>
      </c>
      <c r="G757" s="40">
        <v>52.4</v>
      </c>
      <c r="H757" s="40">
        <v>62.3</v>
      </c>
      <c r="I757" s="40">
        <v>71.2</v>
      </c>
      <c r="J757" s="40">
        <v>74.400000000000006</v>
      </c>
      <c r="K757" s="40">
        <v>73</v>
      </c>
      <c r="L757" s="40">
        <v>65.7</v>
      </c>
      <c r="M757" s="40">
        <v>54.4</v>
      </c>
      <c r="N757" s="40">
        <v>42.9</v>
      </c>
      <c r="O757" s="40">
        <v>32.799999999999997</v>
      </c>
      <c r="P757">
        <v>10</v>
      </c>
      <c r="S757" s="36" t="str">
        <f>IFERROR(HLOOKUP(SANCO2!$D$8,'phius_monthly climate data'!$V$3:$CI$82,'phius_monthly climate data'!$CJ757,FALSE),"")</f>
        <v/>
      </c>
      <c r="CJ757">
        <v>755</v>
      </c>
    </row>
    <row r="758" spans="1:88" ht="15" thickBot="1" x14ac:dyDescent="0.35">
      <c r="A758" t="s">
        <v>5</v>
      </c>
      <c r="B758" t="s">
        <v>77</v>
      </c>
      <c r="C758" t="s">
        <v>858</v>
      </c>
      <c r="D758" s="39">
        <v>26.6</v>
      </c>
      <c r="E758" s="40">
        <v>29.2</v>
      </c>
      <c r="F758" s="40">
        <v>38.5</v>
      </c>
      <c r="G758" s="40">
        <v>50.2</v>
      </c>
      <c r="H758" s="40">
        <v>60.9</v>
      </c>
      <c r="I758" s="40">
        <v>70.099999999999994</v>
      </c>
      <c r="J758" s="40">
        <v>73.2</v>
      </c>
      <c r="K758" s="40">
        <v>71.3</v>
      </c>
      <c r="L758" s="40">
        <v>64.400000000000006</v>
      </c>
      <c r="M758" s="40">
        <v>53.3</v>
      </c>
      <c r="N758" s="40">
        <v>41.7</v>
      </c>
      <c r="O758" s="40">
        <v>31.4</v>
      </c>
      <c r="P758">
        <v>17</v>
      </c>
      <c r="S758" s="36" t="str">
        <f>IFERROR(HLOOKUP(SANCO2!$D$8,'phius_monthly climate data'!$V$3:$CI$82,'phius_monthly climate data'!$CJ758,FALSE),"")</f>
        <v/>
      </c>
      <c r="CJ758">
        <v>756</v>
      </c>
    </row>
    <row r="759" spans="1:88" ht="15" thickBot="1" x14ac:dyDescent="0.35">
      <c r="A759" t="s">
        <v>5</v>
      </c>
      <c r="B759" t="s">
        <v>77</v>
      </c>
      <c r="C759" t="s">
        <v>859</v>
      </c>
      <c r="D759" s="39">
        <v>26.4</v>
      </c>
      <c r="E759" s="40">
        <v>28.6</v>
      </c>
      <c r="F759" s="40">
        <v>37.6</v>
      </c>
      <c r="G759" s="40">
        <v>49.4</v>
      </c>
      <c r="H759" s="40">
        <v>59.6</v>
      </c>
      <c r="I759" s="40">
        <v>68.400000000000006</v>
      </c>
      <c r="J759" s="40">
        <v>71.7</v>
      </c>
      <c r="K759" s="40">
        <v>70.2</v>
      </c>
      <c r="L759" s="40">
        <v>63.2</v>
      </c>
      <c r="M759" s="40">
        <v>52.2</v>
      </c>
      <c r="N759" s="40">
        <v>41.2</v>
      </c>
      <c r="O759" s="40">
        <v>31.2</v>
      </c>
      <c r="P759">
        <v>2</v>
      </c>
      <c r="S759" s="36" t="str">
        <f>IFERROR(HLOOKUP(SANCO2!$D$8,'phius_monthly climate data'!$V$3:$CI$82,'phius_monthly climate data'!$CJ759,FALSE),"")</f>
        <v/>
      </c>
      <c r="CJ759">
        <v>757</v>
      </c>
    </row>
    <row r="760" spans="1:88" ht="15" thickBot="1" x14ac:dyDescent="0.35">
      <c r="A760" t="s">
        <v>5</v>
      </c>
      <c r="B760" t="s">
        <v>77</v>
      </c>
      <c r="C760" t="s">
        <v>860</v>
      </c>
      <c r="D760" s="39">
        <v>28.8</v>
      </c>
      <c r="E760" s="40">
        <v>31.2</v>
      </c>
      <c r="F760" s="40">
        <v>40.700000000000003</v>
      </c>
      <c r="G760" s="40">
        <v>52.8</v>
      </c>
      <c r="H760" s="40">
        <v>62.7</v>
      </c>
      <c r="I760" s="40">
        <v>70.900000000000006</v>
      </c>
      <c r="J760" s="40">
        <v>74.099999999999994</v>
      </c>
      <c r="K760" s="40">
        <v>72.900000000000006</v>
      </c>
      <c r="L760" s="40">
        <v>65.8</v>
      </c>
      <c r="M760" s="40">
        <v>53.8</v>
      </c>
      <c r="N760" s="40">
        <v>43.2</v>
      </c>
      <c r="O760" s="40">
        <v>33.1</v>
      </c>
      <c r="P760">
        <v>12</v>
      </c>
      <c r="S760" s="36" t="str">
        <f>IFERROR(HLOOKUP(SANCO2!$D$8,'phius_monthly climate data'!$V$3:$CI$82,'phius_monthly climate data'!$CJ760,FALSE),"")</f>
        <v/>
      </c>
      <c r="CJ760">
        <v>758</v>
      </c>
    </row>
    <row r="761" spans="1:88" ht="15" thickBot="1" x14ac:dyDescent="0.35">
      <c r="A761" t="s">
        <v>5</v>
      </c>
      <c r="B761" t="s">
        <v>77</v>
      </c>
      <c r="C761" t="s">
        <v>861</v>
      </c>
      <c r="D761" s="39">
        <v>26.1</v>
      </c>
      <c r="E761" s="40">
        <v>28.4</v>
      </c>
      <c r="F761" s="40">
        <v>37.799999999999997</v>
      </c>
      <c r="G761" s="40">
        <v>49.6</v>
      </c>
      <c r="H761" s="40">
        <v>60.2</v>
      </c>
      <c r="I761" s="40">
        <v>70</v>
      </c>
      <c r="J761" s="40">
        <v>73.400000000000006</v>
      </c>
      <c r="K761" s="40">
        <v>71.599999999999994</v>
      </c>
      <c r="L761" s="40">
        <v>64.2</v>
      </c>
      <c r="M761" s="40">
        <v>52.8</v>
      </c>
      <c r="N761" s="40">
        <v>41.3</v>
      </c>
      <c r="O761" s="40">
        <v>30.9</v>
      </c>
      <c r="P761">
        <v>6</v>
      </c>
      <c r="S761" s="36" t="str">
        <f>IFERROR(HLOOKUP(SANCO2!$D$8,'phius_monthly climate data'!$V$3:$CI$82,'phius_monthly climate data'!$CJ761,FALSE),"")</f>
        <v/>
      </c>
      <c r="CJ761">
        <v>759</v>
      </c>
    </row>
    <row r="762" spans="1:88" ht="15" thickBot="1" x14ac:dyDescent="0.35">
      <c r="A762" t="s">
        <v>5</v>
      </c>
      <c r="B762" t="s">
        <v>77</v>
      </c>
      <c r="C762" t="s">
        <v>862</v>
      </c>
      <c r="D762" s="39">
        <v>27</v>
      </c>
      <c r="E762" s="40">
        <v>28.8</v>
      </c>
      <c r="F762" s="40">
        <v>37.299999999999997</v>
      </c>
      <c r="G762" s="40">
        <v>49.1</v>
      </c>
      <c r="H762" s="40">
        <v>58.7</v>
      </c>
      <c r="I762" s="40">
        <v>67.2</v>
      </c>
      <c r="J762" s="40">
        <v>70.900000000000006</v>
      </c>
      <c r="K762" s="40">
        <v>69.5</v>
      </c>
      <c r="L762" s="40">
        <v>62.3</v>
      </c>
      <c r="M762" s="40">
        <v>51.7</v>
      </c>
      <c r="N762" s="40">
        <v>41.4</v>
      </c>
      <c r="O762" s="40">
        <v>31.6</v>
      </c>
      <c r="P762">
        <v>10</v>
      </c>
      <c r="S762" s="36" t="str">
        <f>IFERROR(HLOOKUP(SANCO2!$D$8,'phius_monthly climate data'!$V$3:$CI$82,'phius_monthly climate data'!$CJ762,FALSE),"")</f>
        <v/>
      </c>
      <c r="CJ762">
        <v>760</v>
      </c>
    </row>
    <row r="763" spans="1:88" ht="15" thickBot="1" x14ac:dyDescent="0.35">
      <c r="A763" t="s">
        <v>5</v>
      </c>
      <c r="B763" t="s">
        <v>77</v>
      </c>
      <c r="C763" t="s">
        <v>863</v>
      </c>
      <c r="D763" s="39">
        <v>29.9</v>
      </c>
      <c r="E763" s="40">
        <v>32.5</v>
      </c>
      <c r="F763" s="40">
        <v>41.3</v>
      </c>
      <c r="G763" s="40">
        <v>52.5</v>
      </c>
      <c r="H763" s="40">
        <v>61.5</v>
      </c>
      <c r="I763" s="40">
        <v>69.8</v>
      </c>
      <c r="J763" s="40">
        <v>73.3</v>
      </c>
      <c r="K763" s="40">
        <v>72.099999999999994</v>
      </c>
      <c r="L763" s="40">
        <v>64.8</v>
      </c>
      <c r="M763" s="40">
        <v>53.5</v>
      </c>
      <c r="N763" s="40">
        <v>43.1</v>
      </c>
      <c r="O763" s="40">
        <v>34</v>
      </c>
      <c r="P763">
        <v>26</v>
      </c>
      <c r="S763" s="36" t="str">
        <f>IFERROR(HLOOKUP(SANCO2!$D$8,'phius_monthly climate data'!$V$3:$CI$82,'phius_monthly climate data'!$CJ763,FALSE),"")</f>
        <v/>
      </c>
      <c r="CJ763">
        <v>761</v>
      </c>
    </row>
    <row r="764" spans="1:88" ht="15" thickBot="1" x14ac:dyDescent="0.35">
      <c r="A764" t="s">
        <v>5</v>
      </c>
      <c r="B764" t="s">
        <v>78</v>
      </c>
      <c r="C764" t="s">
        <v>864</v>
      </c>
      <c r="D764" s="39">
        <v>40.6</v>
      </c>
      <c r="E764" s="40">
        <v>45.7</v>
      </c>
      <c r="F764" s="40">
        <v>53.7</v>
      </c>
      <c r="G764" s="40">
        <v>61.5</v>
      </c>
      <c r="H764" s="40">
        <v>71.7</v>
      </c>
      <c r="I764" s="40">
        <v>80.900000000000006</v>
      </c>
      <c r="J764" s="40">
        <v>84</v>
      </c>
      <c r="K764" s="40">
        <v>83.2</v>
      </c>
      <c r="L764" s="40">
        <v>75</v>
      </c>
      <c r="M764" s="40">
        <v>63.4</v>
      </c>
      <c r="N764" s="40">
        <v>51</v>
      </c>
      <c r="O764" s="40">
        <v>41.3</v>
      </c>
      <c r="P764">
        <v>19</v>
      </c>
      <c r="S764" s="36" t="str">
        <f>IFERROR(HLOOKUP(SANCO2!$D$8,'phius_monthly climate data'!$V$3:$CI$82,'phius_monthly climate data'!$CJ764,FALSE),"")</f>
        <v/>
      </c>
      <c r="CJ764">
        <v>762</v>
      </c>
    </row>
    <row r="765" spans="1:88" ht="15" thickBot="1" x14ac:dyDescent="0.35">
      <c r="A765" t="s">
        <v>5</v>
      </c>
      <c r="B765" t="s">
        <v>78</v>
      </c>
      <c r="C765" t="s">
        <v>865</v>
      </c>
      <c r="D765" s="39">
        <v>40</v>
      </c>
      <c r="E765" s="40">
        <v>42.2</v>
      </c>
      <c r="F765" s="40">
        <v>50.5</v>
      </c>
      <c r="G765" s="40">
        <v>59.6</v>
      </c>
      <c r="H765" s="40">
        <v>70.099999999999994</v>
      </c>
      <c r="I765" s="40">
        <v>79</v>
      </c>
      <c r="J765" s="40">
        <v>83.7</v>
      </c>
      <c r="K765" s="40">
        <v>82.9</v>
      </c>
      <c r="L765" s="40">
        <v>74.5</v>
      </c>
      <c r="M765" s="40">
        <v>62.2</v>
      </c>
      <c r="N765" s="40">
        <v>49.8</v>
      </c>
      <c r="O765" s="40">
        <v>40.1</v>
      </c>
      <c r="P765">
        <v>22</v>
      </c>
      <c r="S765" s="36" t="str">
        <f>IFERROR(HLOOKUP(SANCO2!$D$8,'phius_monthly climate data'!$V$3:$CI$82,'phius_monthly climate data'!$CJ765,FALSE),"")</f>
        <v/>
      </c>
      <c r="CJ765">
        <v>763</v>
      </c>
    </row>
    <row r="766" spans="1:88" ht="15" thickBot="1" x14ac:dyDescent="0.35">
      <c r="A766" t="s">
        <v>5</v>
      </c>
      <c r="B766" t="s">
        <v>78</v>
      </c>
      <c r="C766" t="s">
        <v>866</v>
      </c>
      <c r="D766" s="39">
        <v>40.9</v>
      </c>
      <c r="E766" s="40">
        <v>45.6</v>
      </c>
      <c r="F766" s="40">
        <v>53.3</v>
      </c>
      <c r="G766" s="40">
        <v>61.4</v>
      </c>
      <c r="H766" s="40">
        <v>70.599999999999994</v>
      </c>
      <c r="I766" s="40">
        <v>80.2</v>
      </c>
      <c r="J766" s="40">
        <v>84</v>
      </c>
      <c r="K766" s="40">
        <v>82.9</v>
      </c>
      <c r="L766" s="40">
        <v>74.8</v>
      </c>
      <c r="M766" s="40">
        <v>63.2</v>
      </c>
      <c r="N766" s="40">
        <v>51</v>
      </c>
      <c r="O766" s="40">
        <v>41.9</v>
      </c>
      <c r="P766">
        <v>21</v>
      </c>
      <c r="S766" s="36" t="str">
        <f>IFERROR(HLOOKUP(SANCO2!$D$8,'phius_monthly climate data'!$V$3:$CI$82,'phius_monthly climate data'!$CJ766,FALSE),"")</f>
        <v/>
      </c>
      <c r="CJ766">
        <v>764</v>
      </c>
    </row>
    <row r="767" spans="1:88" ht="15" thickBot="1" x14ac:dyDescent="0.35">
      <c r="A767" t="s">
        <v>5</v>
      </c>
      <c r="B767" t="s">
        <v>78</v>
      </c>
      <c r="C767" t="s">
        <v>867</v>
      </c>
      <c r="D767" s="39">
        <v>35.9</v>
      </c>
      <c r="E767" s="40">
        <v>39.299999999999997</v>
      </c>
      <c r="F767" s="40">
        <v>48.3</v>
      </c>
      <c r="G767" s="40">
        <v>57.6</v>
      </c>
      <c r="H767" s="40">
        <v>67.400000000000006</v>
      </c>
      <c r="I767" s="40">
        <v>76.400000000000006</v>
      </c>
      <c r="J767" s="40">
        <v>80.900000000000006</v>
      </c>
      <c r="K767" s="40">
        <v>79.7</v>
      </c>
      <c r="L767" s="40">
        <v>71.2</v>
      </c>
      <c r="M767" s="40">
        <v>59.1</v>
      </c>
      <c r="N767" s="40">
        <v>46.4</v>
      </c>
      <c r="O767" s="40">
        <v>36.5</v>
      </c>
      <c r="P767">
        <v>22</v>
      </c>
      <c r="S767" s="36" t="str">
        <f>IFERROR(HLOOKUP(SANCO2!$D$8,'phius_monthly climate data'!$V$3:$CI$82,'phius_monthly climate data'!$CJ767,FALSE),"")</f>
        <v/>
      </c>
      <c r="CJ767">
        <v>765</v>
      </c>
    </row>
    <row r="768" spans="1:88" ht="15" thickBot="1" x14ac:dyDescent="0.35">
      <c r="A768" t="s">
        <v>5</v>
      </c>
      <c r="B768" t="s">
        <v>78</v>
      </c>
      <c r="C768" t="s">
        <v>868</v>
      </c>
      <c r="D768" s="39">
        <v>39.200000000000003</v>
      </c>
      <c r="E768" s="40">
        <v>43.1</v>
      </c>
      <c r="F768" s="40">
        <v>51</v>
      </c>
      <c r="G768" s="40">
        <v>59.7</v>
      </c>
      <c r="H768" s="40">
        <v>69.900000000000006</v>
      </c>
      <c r="I768" s="40">
        <v>79.599999999999994</v>
      </c>
      <c r="J768" s="40">
        <v>83.8</v>
      </c>
      <c r="K768" s="40">
        <v>82.8</v>
      </c>
      <c r="L768" s="40">
        <v>74.400000000000006</v>
      </c>
      <c r="M768" s="40">
        <v>62.4</v>
      </c>
      <c r="N768" s="40">
        <v>49.6</v>
      </c>
      <c r="O768" s="40">
        <v>40.1</v>
      </c>
      <c r="P768">
        <v>21</v>
      </c>
      <c r="S768" s="36" t="str">
        <f>IFERROR(HLOOKUP(SANCO2!$D$8,'phius_monthly climate data'!$V$3:$CI$82,'phius_monthly climate data'!$CJ768,FALSE),"")</f>
        <v/>
      </c>
      <c r="CJ768">
        <v>766</v>
      </c>
    </row>
    <row r="769" spans="1:88" ht="15" thickBot="1" x14ac:dyDescent="0.35">
      <c r="A769" t="s">
        <v>5</v>
      </c>
      <c r="B769" t="s">
        <v>78</v>
      </c>
      <c r="C769" t="s">
        <v>869</v>
      </c>
      <c r="D769" s="39">
        <v>40.799999999999997</v>
      </c>
      <c r="E769" s="40">
        <v>44.5</v>
      </c>
      <c r="F769" s="40">
        <v>53.7</v>
      </c>
      <c r="G769" s="40">
        <v>61.9</v>
      </c>
      <c r="H769" s="40">
        <v>71.400000000000006</v>
      </c>
      <c r="I769" s="40">
        <v>80.099999999999994</v>
      </c>
      <c r="J769" s="40">
        <v>84.4</v>
      </c>
      <c r="K769" s="40">
        <v>84.3</v>
      </c>
      <c r="L769" s="40">
        <v>75.5</v>
      </c>
      <c r="M769" s="40">
        <v>63.6</v>
      </c>
      <c r="N769" s="40">
        <v>51.5</v>
      </c>
      <c r="O769" s="40">
        <v>41.4</v>
      </c>
      <c r="P769">
        <v>30</v>
      </c>
      <c r="S769" s="36" t="str">
        <f>IFERROR(HLOOKUP(SANCO2!$D$8,'phius_monthly climate data'!$V$3:$CI$82,'phius_monthly climate data'!$CJ769,FALSE),"")</f>
        <v/>
      </c>
      <c r="CJ769">
        <v>767</v>
      </c>
    </row>
    <row r="770" spans="1:88" ht="15" thickBot="1" x14ac:dyDescent="0.35">
      <c r="A770" t="s">
        <v>5</v>
      </c>
      <c r="B770" t="s">
        <v>78</v>
      </c>
      <c r="C770" t="s">
        <v>870</v>
      </c>
      <c r="D770" s="39">
        <v>41.4</v>
      </c>
      <c r="E770" s="40">
        <v>45.6</v>
      </c>
      <c r="F770" s="40">
        <v>53.7</v>
      </c>
      <c r="G770" s="40">
        <v>61.8</v>
      </c>
      <c r="H770" s="40">
        <v>69.8</v>
      </c>
      <c r="I770" s="40">
        <v>78.099999999999994</v>
      </c>
      <c r="J770" s="40">
        <v>82.4</v>
      </c>
      <c r="K770" s="40">
        <v>82</v>
      </c>
      <c r="L770" s="40">
        <v>73.900000000000006</v>
      </c>
      <c r="M770" s="40">
        <v>63.2</v>
      </c>
      <c r="N770" s="40">
        <v>52.1</v>
      </c>
      <c r="O770" s="40">
        <v>43.3</v>
      </c>
      <c r="P770">
        <v>20</v>
      </c>
      <c r="S770" s="36" t="str">
        <f>IFERROR(HLOOKUP(SANCO2!$D$8,'phius_monthly climate data'!$V$3:$CI$82,'phius_monthly climate data'!$CJ770,FALSE),"")</f>
        <v/>
      </c>
      <c r="CJ770">
        <v>768</v>
      </c>
    </row>
    <row r="771" spans="1:88" ht="15" thickBot="1" x14ac:dyDescent="0.35">
      <c r="A771" t="s">
        <v>5</v>
      </c>
      <c r="B771" t="s">
        <v>78</v>
      </c>
      <c r="C771" t="s">
        <v>871</v>
      </c>
      <c r="D771" s="39">
        <v>39.299999999999997</v>
      </c>
      <c r="E771" s="40">
        <v>43.8</v>
      </c>
      <c r="F771" s="40">
        <v>51.9</v>
      </c>
      <c r="G771" s="40">
        <v>60.5</v>
      </c>
      <c r="H771" s="40">
        <v>69</v>
      </c>
      <c r="I771" s="40">
        <v>77.5</v>
      </c>
      <c r="J771" s="40">
        <v>82.2</v>
      </c>
      <c r="K771" s="40">
        <v>81.7</v>
      </c>
      <c r="L771" s="40">
        <v>73.5</v>
      </c>
      <c r="M771" s="40">
        <v>62.3</v>
      </c>
      <c r="N771" s="40">
        <v>50.4</v>
      </c>
      <c r="O771" s="40">
        <v>41</v>
      </c>
      <c r="P771">
        <v>21</v>
      </c>
      <c r="S771" s="36" t="str">
        <f>IFERROR(HLOOKUP(SANCO2!$D$8,'phius_monthly climate data'!$V$3:$CI$82,'phius_monthly climate data'!$CJ771,FALSE),"")</f>
        <v/>
      </c>
      <c r="CJ771">
        <v>769</v>
      </c>
    </row>
    <row r="772" spans="1:88" ht="15" thickBot="1" x14ac:dyDescent="0.35">
      <c r="A772" t="s">
        <v>5</v>
      </c>
      <c r="B772" t="s">
        <v>78</v>
      </c>
      <c r="C772" t="s">
        <v>872</v>
      </c>
      <c r="D772" s="39">
        <v>39.299999999999997</v>
      </c>
      <c r="E772" s="40">
        <v>43.5</v>
      </c>
      <c r="F772" s="40">
        <v>51.8</v>
      </c>
      <c r="G772" s="40">
        <v>60.3</v>
      </c>
      <c r="H772" s="40">
        <v>69.3</v>
      </c>
      <c r="I772" s="40">
        <v>77.8</v>
      </c>
      <c r="J772" s="40">
        <v>82.4</v>
      </c>
      <c r="K772" s="40">
        <v>81.8</v>
      </c>
      <c r="L772" s="40">
        <v>73.5</v>
      </c>
      <c r="M772" s="40">
        <v>62.1</v>
      </c>
      <c r="N772" s="40">
        <v>50.2</v>
      </c>
      <c r="O772" s="40">
        <v>40.700000000000003</v>
      </c>
      <c r="P772">
        <v>15</v>
      </c>
      <c r="S772" s="36" t="str">
        <f>IFERROR(HLOOKUP(SANCO2!$D$8,'phius_monthly climate data'!$V$3:$CI$82,'phius_monthly climate data'!$CJ772,FALSE),"")</f>
        <v/>
      </c>
      <c r="CJ772">
        <v>770</v>
      </c>
    </row>
    <row r="773" spans="1:88" ht="15" thickBot="1" x14ac:dyDescent="0.35">
      <c r="A773" t="s">
        <v>5</v>
      </c>
      <c r="B773" t="s">
        <v>78</v>
      </c>
      <c r="C773" t="s">
        <v>873</v>
      </c>
      <c r="D773" s="39">
        <v>39.1</v>
      </c>
      <c r="E773" s="40">
        <v>43.2</v>
      </c>
      <c r="F773" s="40">
        <v>51.6</v>
      </c>
      <c r="G773" s="40">
        <v>60.3</v>
      </c>
      <c r="H773" s="40">
        <v>69.599999999999994</v>
      </c>
      <c r="I773" s="40">
        <v>78.3</v>
      </c>
      <c r="J773" s="40">
        <v>83.2</v>
      </c>
      <c r="K773" s="40">
        <v>82.5</v>
      </c>
      <c r="L773" s="40">
        <v>73.7</v>
      </c>
      <c r="M773" s="40">
        <v>62.1</v>
      </c>
      <c r="N773" s="40">
        <v>50.1</v>
      </c>
      <c r="O773" s="40">
        <v>40.4</v>
      </c>
      <c r="P773">
        <v>20</v>
      </c>
      <c r="S773" s="36" t="str">
        <f>IFERROR(HLOOKUP(SANCO2!$D$8,'phius_monthly climate data'!$V$3:$CI$82,'phius_monthly climate data'!$CJ773,FALSE),"")</f>
        <v/>
      </c>
      <c r="CJ773">
        <v>771</v>
      </c>
    </row>
    <row r="774" spans="1:88" ht="15" thickBot="1" x14ac:dyDescent="0.35">
      <c r="A774" t="s">
        <v>5</v>
      </c>
      <c r="B774" t="s">
        <v>78</v>
      </c>
      <c r="C774" t="s">
        <v>874</v>
      </c>
      <c r="D774" s="39">
        <v>36.700000000000003</v>
      </c>
      <c r="E774" s="40">
        <v>41</v>
      </c>
      <c r="F774" s="40">
        <v>49.9</v>
      </c>
      <c r="G774" s="40">
        <v>59.3</v>
      </c>
      <c r="H774" s="40">
        <v>68.8</v>
      </c>
      <c r="I774" s="40">
        <v>78.099999999999994</v>
      </c>
      <c r="J774" s="40">
        <v>82.9</v>
      </c>
      <c r="K774" s="40">
        <v>82</v>
      </c>
      <c r="L774" s="40">
        <v>72.900000000000006</v>
      </c>
      <c r="M774" s="40">
        <v>61.3</v>
      </c>
      <c r="N774" s="40">
        <v>48.8</v>
      </c>
      <c r="O774" s="40">
        <v>38.5</v>
      </c>
      <c r="P774">
        <v>24</v>
      </c>
      <c r="S774" s="36" t="str">
        <f>IFERROR(HLOOKUP(SANCO2!$D$8,'phius_monthly climate data'!$V$3:$CI$82,'phius_monthly climate data'!$CJ774,FALSE),"")</f>
        <v/>
      </c>
      <c r="CJ774">
        <v>772</v>
      </c>
    </row>
    <row r="775" spans="1:88" ht="15" thickBot="1" x14ac:dyDescent="0.35">
      <c r="A775" t="s">
        <v>5</v>
      </c>
      <c r="B775" t="s">
        <v>78</v>
      </c>
      <c r="C775" t="s">
        <v>875</v>
      </c>
      <c r="D775" s="39">
        <v>38.4</v>
      </c>
      <c r="E775" s="40">
        <v>41.9</v>
      </c>
      <c r="F775" s="40">
        <v>50.9</v>
      </c>
      <c r="G775" s="40">
        <v>60.3</v>
      </c>
      <c r="H775" s="40">
        <v>69</v>
      </c>
      <c r="I775" s="40">
        <v>77.599999999999994</v>
      </c>
      <c r="J775" s="40">
        <v>82.9</v>
      </c>
      <c r="K775" s="40">
        <v>82.4</v>
      </c>
      <c r="L775" s="40">
        <v>73.599999999999994</v>
      </c>
      <c r="M775" s="40">
        <v>61.6</v>
      </c>
      <c r="N775" s="40">
        <v>50</v>
      </c>
      <c r="O775" s="40">
        <v>39.6</v>
      </c>
      <c r="P775">
        <v>19</v>
      </c>
      <c r="S775" s="36" t="str">
        <f>IFERROR(HLOOKUP(SANCO2!$D$8,'phius_monthly climate data'!$V$3:$CI$82,'phius_monthly climate data'!$CJ775,FALSE),"")</f>
        <v/>
      </c>
      <c r="CJ775">
        <v>773</v>
      </c>
    </row>
    <row r="776" spans="1:88" ht="15" thickBot="1" x14ac:dyDescent="0.35">
      <c r="A776" t="s">
        <v>5</v>
      </c>
      <c r="B776" t="s">
        <v>78</v>
      </c>
      <c r="C776" t="s">
        <v>876</v>
      </c>
      <c r="D776" s="39">
        <v>38.799999999999997</v>
      </c>
      <c r="E776" s="40">
        <v>43.1</v>
      </c>
      <c r="F776" s="40">
        <v>51.7</v>
      </c>
      <c r="G776" s="40">
        <v>60.8</v>
      </c>
      <c r="H776" s="40">
        <v>69.5</v>
      </c>
      <c r="I776" s="40">
        <v>78.3</v>
      </c>
      <c r="J776" s="40">
        <v>83.2</v>
      </c>
      <c r="K776" s="40">
        <v>82.6</v>
      </c>
      <c r="L776" s="40">
        <v>73.400000000000006</v>
      </c>
      <c r="M776" s="40">
        <v>62.2</v>
      </c>
      <c r="N776" s="40">
        <v>50.6</v>
      </c>
      <c r="O776" s="40">
        <v>40.6</v>
      </c>
      <c r="P776">
        <v>21</v>
      </c>
      <c r="S776" s="36" t="str">
        <f>IFERROR(HLOOKUP(SANCO2!$D$8,'phius_monthly climate data'!$V$3:$CI$82,'phius_monthly climate data'!$CJ776,FALSE),"")</f>
        <v/>
      </c>
      <c r="CJ776">
        <v>774</v>
      </c>
    </row>
    <row r="777" spans="1:88" ht="15" thickBot="1" x14ac:dyDescent="0.35">
      <c r="A777" t="s">
        <v>5</v>
      </c>
      <c r="B777" t="s">
        <v>78</v>
      </c>
      <c r="C777" t="s">
        <v>877</v>
      </c>
      <c r="D777" s="39">
        <v>36.1</v>
      </c>
      <c r="E777" s="40">
        <v>42.2</v>
      </c>
      <c r="F777" s="40">
        <v>49.6</v>
      </c>
      <c r="G777" s="40">
        <v>57.6</v>
      </c>
      <c r="H777" s="40">
        <v>68.099999999999994</v>
      </c>
      <c r="I777" s="40">
        <v>78.400000000000006</v>
      </c>
      <c r="J777" s="40">
        <v>82.7</v>
      </c>
      <c r="K777" s="40">
        <v>81.599999999999994</v>
      </c>
      <c r="L777" s="40">
        <v>72.599999999999994</v>
      </c>
      <c r="M777" s="40">
        <v>60.7</v>
      </c>
      <c r="N777" s="40">
        <v>47.5</v>
      </c>
      <c r="O777" s="40">
        <v>37.200000000000003</v>
      </c>
      <c r="P777">
        <v>17</v>
      </c>
      <c r="S777" s="36" t="str">
        <f>IFERROR(HLOOKUP(SANCO2!$D$8,'phius_monthly climate data'!$V$3:$CI$82,'phius_monthly climate data'!$CJ777,FALSE),"")</f>
        <v/>
      </c>
      <c r="CJ777">
        <v>775</v>
      </c>
    </row>
    <row r="778" spans="1:88" ht="15" thickBot="1" x14ac:dyDescent="0.35">
      <c r="A778" t="s">
        <v>98</v>
      </c>
      <c r="B778" t="s">
        <v>79</v>
      </c>
      <c r="C778" t="s">
        <v>878</v>
      </c>
      <c r="D778" s="39">
        <v>17.5</v>
      </c>
      <c r="E778" s="40">
        <v>18.7</v>
      </c>
      <c r="F778" s="40">
        <v>27.7</v>
      </c>
      <c r="G778" s="40">
        <v>41</v>
      </c>
      <c r="H778" s="40">
        <v>53.1</v>
      </c>
      <c r="I778" s="40">
        <v>63.8</v>
      </c>
      <c r="J778" s="40">
        <v>68.7</v>
      </c>
      <c r="K778" s="40">
        <v>67.599999999999994</v>
      </c>
      <c r="L778" s="40">
        <v>60.9</v>
      </c>
      <c r="M778" s="40">
        <v>48.2</v>
      </c>
      <c r="N778" s="40">
        <v>37.4</v>
      </c>
      <c r="O778" s="40">
        <v>26.3</v>
      </c>
      <c r="P778">
        <v>1</v>
      </c>
      <c r="S778" s="36" t="str">
        <f>IFERROR(HLOOKUP(SANCO2!$D$8,'phius_monthly climate data'!$V$3:$CI$82,'phius_monthly climate data'!$CJ778,FALSE),"")</f>
        <v/>
      </c>
      <c r="CJ778">
        <v>776</v>
      </c>
    </row>
    <row r="779" spans="1:88" ht="15" thickBot="1" x14ac:dyDescent="0.35">
      <c r="A779" t="s">
        <v>98</v>
      </c>
      <c r="B779" t="s">
        <v>79</v>
      </c>
      <c r="C779" t="s">
        <v>879</v>
      </c>
      <c r="D779" s="39">
        <v>26.5</v>
      </c>
      <c r="E779" s="40">
        <v>27.2</v>
      </c>
      <c r="F779" s="40">
        <v>34.299999999999997</v>
      </c>
      <c r="G779" s="40">
        <v>44.7</v>
      </c>
      <c r="H779" s="40">
        <v>55.1</v>
      </c>
      <c r="I779" s="40">
        <v>65.599999999999994</v>
      </c>
      <c r="J779" s="40">
        <v>70.900000000000006</v>
      </c>
      <c r="K779" s="40">
        <v>70.400000000000006</v>
      </c>
      <c r="L779" s="40">
        <v>63.6</v>
      </c>
      <c r="M779" s="40">
        <v>52.1</v>
      </c>
      <c r="N779" s="40">
        <v>41.8</v>
      </c>
      <c r="O779" s="40">
        <v>32.4</v>
      </c>
      <c r="P779">
        <v>7</v>
      </c>
      <c r="S779" s="36" t="str">
        <f>IFERROR(HLOOKUP(SANCO2!$D$8,'phius_monthly climate data'!$V$3:$CI$82,'phius_monthly climate data'!$CJ779,FALSE),"")</f>
        <v/>
      </c>
      <c r="CJ779">
        <v>777</v>
      </c>
    </row>
    <row r="780" spans="1:88" ht="15" thickBot="1" x14ac:dyDescent="0.35">
      <c r="A780" t="s">
        <v>98</v>
      </c>
      <c r="B780" t="s">
        <v>79</v>
      </c>
      <c r="C780" t="s">
        <v>880</v>
      </c>
      <c r="D780" s="39">
        <v>25.9</v>
      </c>
      <c r="E780" s="40">
        <v>26.4</v>
      </c>
      <c r="F780" s="40">
        <v>32.700000000000003</v>
      </c>
      <c r="G780" s="40">
        <v>43.4</v>
      </c>
      <c r="H780" s="40">
        <v>54.3</v>
      </c>
      <c r="I780" s="40">
        <v>65.400000000000006</v>
      </c>
      <c r="J780" s="40">
        <v>70.599999999999994</v>
      </c>
      <c r="K780" s="40">
        <v>70.5</v>
      </c>
      <c r="L780" s="40">
        <v>64.3</v>
      </c>
      <c r="M780" s="40">
        <v>53.3</v>
      </c>
      <c r="N780" s="40">
        <v>42.3</v>
      </c>
      <c r="O780" s="40">
        <v>32.200000000000003</v>
      </c>
      <c r="P780">
        <v>8</v>
      </c>
      <c r="S780" s="36" t="str">
        <f>IFERROR(HLOOKUP(SANCO2!$D$8,'phius_monthly climate data'!$V$3:$CI$82,'phius_monthly climate data'!$CJ780,FALSE),"")</f>
        <v/>
      </c>
      <c r="CJ780">
        <v>778</v>
      </c>
    </row>
    <row r="781" spans="1:88" ht="15" thickBot="1" x14ac:dyDescent="0.35">
      <c r="A781" t="s">
        <v>98</v>
      </c>
      <c r="B781" t="s">
        <v>79</v>
      </c>
      <c r="C781" t="s">
        <v>881</v>
      </c>
      <c r="D781" s="39">
        <v>16.5</v>
      </c>
      <c r="E781" s="40">
        <v>18.2</v>
      </c>
      <c r="F781" s="40">
        <v>27.4</v>
      </c>
      <c r="G781" s="40">
        <v>40.700000000000003</v>
      </c>
      <c r="H781" s="40">
        <v>53.9</v>
      </c>
      <c r="I781" s="40">
        <v>64</v>
      </c>
      <c r="J781" s="40">
        <v>68.599999999999994</v>
      </c>
      <c r="K781" s="40">
        <v>67.3</v>
      </c>
      <c r="L781" s="40">
        <v>60</v>
      </c>
      <c r="M781" s="40">
        <v>48.7</v>
      </c>
      <c r="N781" s="40">
        <v>36.9</v>
      </c>
      <c r="O781" s="40">
        <v>25.6</v>
      </c>
      <c r="P781">
        <v>-3</v>
      </c>
      <c r="S781" s="36" t="str">
        <f>IFERROR(HLOOKUP(SANCO2!$D$8,'phius_monthly climate data'!$V$3:$CI$82,'phius_monthly climate data'!$CJ781,FALSE),"")</f>
        <v/>
      </c>
      <c r="CJ781">
        <v>779</v>
      </c>
    </row>
    <row r="782" spans="1:88" ht="15" thickBot="1" x14ac:dyDescent="0.35">
      <c r="A782" t="s">
        <v>98</v>
      </c>
      <c r="B782" t="s">
        <v>79</v>
      </c>
      <c r="C782" t="s">
        <v>882</v>
      </c>
      <c r="D782" s="39">
        <v>22.7</v>
      </c>
      <c r="E782" s="40">
        <v>23.6</v>
      </c>
      <c r="F782" s="40">
        <v>32.299999999999997</v>
      </c>
      <c r="G782" s="40">
        <v>44.7</v>
      </c>
      <c r="H782" s="40">
        <v>56</v>
      </c>
      <c r="I782" s="40">
        <v>65.8</v>
      </c>
      <c r="J782" s="40">
        <v>69.400000000000006</v>
      </c>
      <c r="K782" s="40">
        <v>67.8</v>
      </c>
      <c r="L782" s="40">
        <v>60.7</v>
      </c>
      <c r="M782" s="40">
        <v>49.6</v>
      </c>
      <c r="N782" s="40">
        <v>38.5</v>
      </c>
      <c r="O782" s="40">
        <v>28.3</v>
      </c>
      <c r="P782">
        <v>8</v>
      </c>
      <c r="S782" s="36" t="str">
        <f>IFERROR(HLOOKUP(SANCO2!$D$8,'phius_monthly climate data'!$V$3:$CI$82,'phius_monthly climate data'!$CJ782,FALSE),"")</f>
        <v/>
      </c>
      <c r="CJ782">
        <v>780</v>
      </c>
    </row>
    <row r="783" spans="1:88" ht="15" thickBot="1" x14ac:dyDescent="0.35">
      <c r="A783" t="s">
        <v>98</v>
      </c>
      <c r="B783" t="s">
        <v>79</v>
      </c>
      <c r="C783" t="s">
        <v>883</v>
      </c>
      <c r="D783" s="39">
        <v>10.4</v>
      </c>
      <c r="E783" s="40">
        <v>13.6</v>
      </c>
      <c r="F783" s="40">
        <v>24.5</v>
      </c>
      <c r="G783" s="40">
        <v>38.799999999999997</v>
      </c>
      <c r="H783" s="40">
        <v>52.6</v>
      </c>
      <c r="I783" s="40">
        <v>62.1</v>
      </c>
      <c r="J783" s="40">
        <v>65.900000000000006</v>
      </c>
      <c r="K783" s="40">
        <v>64.3</v>
      </c>
      <c r="L783" s="40">
        <v>55.8</v>
      </c>
      <c r="M783" s="40">
        <v>43.7</v>
      </c>
      <c r="N783" s="40">
        <v>31.2</v>
      </c>
      <c r="O783" s="40">
        <v>18.100000000000001</v>
      </c>
      <c r="P783">
        <v>-7</v>
      </c>
      <c r="S783" s="36" t="str">
        <f>IFERROR(HLOOKUP(SANCO2!$D$8,'phius_monthly climate data'!$V$3:$CI$82,'phius_monthly climate data'!$CJ783,FALSE),"")</f>
        <v/>
      </c>
      <c r="CJ783">
        <v>781</v>
      </c>
    </row>
    <row r="784" spans="1:88" ht="15" thickBot="1" x14ac:dyDescent="0.35">
      <c r="A784" t="s">
        <v>98</v>
      </c>
      <c r="B784" t="s">
        <v>79</v>
      </c>
      <c r="C784" t="s">
        <v>884</v>
      </c>
      <c r="D784" s="39">
        <v>14.5</v>
      </c>
      <c r="E784" s="40">
        <v>17.600000000000001</v>
      </c>
      <c r="F784" s="40">
        <v>28.3</v>
      </c>
      <c r="G784" s="40">
        <v>43.2</v>
      </c>
      <c r="H784" s="40">
        <v>56.3</v>
      </c>
      <c r="I784" s="40">
        <v>65.8</v>
      </c>
      <c r="J784" s="40">
        <v>69.7</v>
      </c>
      <c r="K784" s="40">
        <v>68</v>
      </c>
      <c r="L784" s="40">
        <v>59.4</v>
      </c>
      <c r="M784" s="40">
        <v>47.2</v>
      </c>
      <c r="N784" s="40">
        <v>35.200000000000003</v>
      </c>
      <c r="O784" s="40">
        <v>22</v>
      </c>
      <c r="P784">
        <v>-2</v>
      </c>
      <c r="S784" s="36" t="str">
        <f>IFERROR(HLOOKUP(SANCO2!$D$8,'phius_monthly climate data'!$V$3:$CI$82,'phius_monthly climate data'!$CJ784,FALSE),"")</f>
        <v/>
      </c>
      <c r="CJ784">
        <v>782</v>
      </c>
    </row>
    <row r="785" spans="1:88" ht="15" thickBot="1" x14ac:dyDescent="0.35">
      <c r="A785" t="s">
        <v>98</v>
      </c>
      <c r="B785" t="s">
        <v>79</v>
      </c>
      <c r="C785" t="s">
        <v>885</v>
      </c>
      <c r="D785" s="39">
        <v>18.399999999999999</v>
      </c>
      <c r="E785" s="40">
        <v>20.6</v>
      </c>
      <c r="F785" s="40">
        <v>29.6</v>
      </c>
      <c r="G785" s="40">
        <v>42.9</v>
      </c>
      <c r="H785" s="40">
        <v>54.5</v>
      </c>
      <c r="I785" s="40">
        <v>63.8</v>
      </c>
      <c r="J785" s="40">
        <v>67.400000000000006</v>
      </c>
      <c r="K785" s="40">
        <v>65.7</v>
      </c>
      <c r="L785" s="40">
        <v>58.1</v>
      </c>
      <c r="M785" s="40">
        <v>46.9</v>
      </c>
      <c r="N785" s="40">
        <v>35.9</v>
      </c>
      <c r="O785" s="40">
        <v>25.2</v>
      </c>
      <c r="P785">
        <v>2</v>
      </c>
      <c r="S785" s="36" t="str">
        <f>IFERROR(HLOOKUP(SANCO2!$D$8,'phius_monthly climate data'!$V$3:$CI$82,'phius_monthly climate data'!$CJ785,FALSE),"")</f>
        <v/>
      </c>
      <c r="CJ785">
        <v>783</v>
      </c>
    </row>
    <row r="786" spans="1:88" ht="15" thickBot="1" x14ac:dyDescent="0.35">
      <c r="A786" t="s">
        <v>98</v>
      </c>
      <c r="B786" t="s">
        <v>79</v>
      </c>
      <c r="C786" t="s">
        <v>886</v>
      </c>
      <c r="D786" s="39">
        <v>27.5</v>
      </c>
      <c r="E786" s="40">
        <v>28.3</v>
      </c>
      <c r="F786" s="40">
        <v>34.799999999999997</v>
      </c>
      <c r="G786" s="40">
        <v>44.2</v>
      </c>
      <c r="H786" s="40">
        <v>54.3</v>
      </c>
      <c r="I786" s="40">
        <v>65.3</v>
      </c>
      <c r="J786" s="40">
        <v>71.2</v>
      </c>
      <c r="K786" s="40">
        <v>71.099999999999994</v>
      </c>
      <c r="L786" s="40">
        <v>64.7</v>
      </c>
      <c r="M786" s="40">
        <v>53.1</v>
      </c>
      <c r="N786" s="40">
        <v>42.3</v>
      </c>
      <c r="O786" s="40">
        <v>33.299999999999997</v>
      </c>
      <c r="P786">
        <v>14</v>
      </c>
      <c r="S786" s="36" t="str">
        <f>IFERROR(HLOOKUP(SANCO2!$D$8,'phius_monthly climate data'!$V$3:$CI$82,'phius_monthly climate data'!$CJ786,FALSE),"")</f>
        <v/>
      </c>
      <c r="CJ786">
        <v>784</v>
      </c>
    </row>
    <row r="787" spans="1:88" ht="15" thickBot="1" x14ac:dyDescent="0.35">
      <c r="A787" t="s">
        <v>98</v>
      </c>
      <c r="B787" t="s">
        <v>79</v>
      </c>
      <c r="C787" t="s">
        <v>887</v>
      </c>
      <c r="D787" s="39">
        <v>15.2</v>
      </c>
      <c r="E787" s="40">
        <v>16.399999999999999</v>
      </c>
      <c r="F787" s="40">
        <v>24.8</v>
      </c>
      <c r="G787" s="40">
        <v>38.1</v>
      </c>
      <c r="H787" s="40">
        <v>50.2</v>
      </c>
      <c r="I787" s="40">
        <v>59.7</v>
      </c>
      <c r="J787" s="40">
        <v>64.099999999999994</v>
      </c>
      <c r="K787" s="40">
        <v>63.8</v>
      </c>
      <c r="L787" s="40">
        <v>56.7</v>
      </c>
      <c r="M787" s="40">
        <v>45.3</v>
      </c>
      <c r="N787" s="40">
        <v>34.200000000000003</v>
      </c>
      <c r="O787" s="40">
        <v>22.9</v>
      </c>
      <c r="P787">
        <v>0</v>
      </c>
      <c r="S787" s="36" t="str">
        <f>IFERROR(HLOOKUP(SANCO2!$D$8,'phius_monthly climate data'!$V$3:$CI$82,'phius_monthly climate data'!$CJ787,FALSE),"")</f>
        <v/>
      </c>
      <c r="CJ787">
        <v>785</v>
      </c>
    </row>
    <row r="788" spans="1:88" ht="15" thickBot="1" x14ac:dyDescent="0.35">
      <c r="A788" t="s">
        <v>98</v>
      </c>
      <c r="B788" t="s">
        <v>79</v>
      </c>
      <c r="C788" t="s">
        <v>888</v>
      </c>
      <c r="D788" s="39">
        <v>9.6999999999999993</v>
      </c>
      <c r="E788" s="40">
        <v>12.9</v>
      </c>
      <c r="F788" s="40">
        <v>23.9</v>
      </c>
      <c r="G788" s="40">
        <v>38.4</v>
      </c>
      <c r="H788" s="40">
        <v>52.3</v>
      </c>
      <c r="I788" s="40">
        <v>62.3</v>
      </c>
      <c r="J788" s="40">
        <v>66</v>
      </c>
      <c r="K788" s="40">
        <v>64.3</v>
      </c>
      <c r="L788" s="40">
        <v>55.7</v>
      </c>
      <c r="M788" s="40">
        <v>43.4</v>
      </c>
      <c r="N788" s="40">
        <v>30.5</v>
      </c>
      <c r="O788" s="40">
        <v>17.8</v>
      </c>
      <c r="P788">
        <v>-7</v>
      </c>
      <c r="S788" s="36" t="str">
        <f>IFERROR(HLOOKUP(SANCO2!$D$8,'phius_monthly climate data'!$V$3:$CI$82,'phius_monthly climate data'!$CJ788,FALSE),"")</f>
        <v/>
      </c>
      <c r="CJ788">
        <v>786</v>
      </c>
    </row>
    <row r="789" spans="1:88" ht="15" thickBot="1" x14ac:dyDescent="0.35">
      <c r="A789" t="s">
        <v>98</v>
      </c>
      <c r="B789" t="s">
        <v>79</v>
      </c>
      <c r="C789" t="s">
        <v>889</v>
      </c>
      <c r="D789" s="39">
        <v>7.6</v>
      </c>
      <c r="E789" s="40">
        <v>12.2</v>
      </c>
      <c r="F789" s="40">
        <v>23.2</v>
      </c>
      <c r="G789" s="40">
        <v>36.799999999999997</v>
      </c>
      <c r="H789" s="40">
        <v>48.4</v>
      </c>
      <c r="I789" s="40">
        <v>58.4</v>
      </c>
      <c r="J789" s="40">
        <v>63.8</v>
      </c>
      <c r="K789" s="40">
        <v>62.9</v>
      </c>
      <c r="L789" s="40">
        <v>53.9</v>
      </c>
      <c r="M789" s="40">
        <v>41.6</v>
      </c>
      <c r="N789" s="40">
        <v>28.3</v>
      </c>
      <c r="O789" s="40">
        <v>14.7</v>
      </c>
      <c r="P789">
        <v>-10</v>
      </c>
      <c r="S789" s="36" t="str">
        <f>IFERROR(HLOOKUP(SANCO2!$D$8,'phius_monthly climate data'!$V$3:$CI$82,'phius_monthly climate data'!$CJ789,FALSE),"")</f>
        <v/>
      </c>
      <c r="CJ789">
        <v>787</v>
      </c>
    </row>
    <row r="790" spans="1:88" ht="15" thickBot="1" x14ac:dyDescent="0.35">
      <c r="A790" t="s">
        <v>98</v>
      </c>
      <c r="B790" t="s">
        <v>79</v>
      </c>
      <c r="C790" t="s">
        <v>890</v>
      </c>
      <c r="D790" s="39">
        <v>20.100000000000001</v>
      </c>
      <c r="E790" s="40">
        <v>21.8</v>
      </c>
      <c r="F790" s="40">
        <v>30.7</v>
      </c>
      <c r="G790" s="40">
        <v>43.7</v>
      </c>
      <c r="H790" s="40">
        <v>54.9</v>
      </c>
      <c r="I790" s="40">
        <v>65</v>
      </c>
      <c r="J790" s="40">
        <v>69.099999999999994</v>
      </c>
      <c r="K790" s="40">
        <v>67.8</v>
      </c>
      <c r="L790" s="40">
        <v>59.9</v>
      </c>
      <c r="M790" s="40">
        <v>48.5</v>
      </c>
      <c r="N790" s="40">
        <v>37.6</v>
      </c>
      <c r="O790" s="40">
        <v>26.8</v>
      </c>
      <c r="P790">
        <v>-14</v>
      </c>
      <c r="S790" s="36" t="str">
        <f>IFERROR(HLOOKUP(SANCO2!$D$8,'phius_monthly climate data'!$V$3:$CI$82,'phius_monthly climate data'!$CJ790,FALSE),"")</f>
        <v/>
      </c>
      <c r="CJ790">
        <v>788</v>
      </c>
    </row>
    <row r="791" spans="1:88" ht="15" thickBot="1" x14ac:dyDescent="0.35">
      <c r="A791" t="s">
        <v>98</v>
      </c>
      <c r="B791" t="s">
        <v>79</v>
      </c>
      <c r="C791" t="s">
        <v>891</v>
      </c>
      <c r="D791" s="39">
        <v>23.3</v>
      </c>
      <c r="E791" s="40">
        <v>24.4</v>
      </c>
      <c r="F791" s="40">
        <v>32.799999999999997</v>
      </c>
      <c r="G791" s="40">
        <v>44.9</v>
      </c>
      <c r="H791" s="40">
        <v>56.4</v>
      </c>
      <c r="I791" s="40">
        <v>66.5</v>
      </c>
      <c r="J791" s="40">
        <v>71</v>
      </c>
      <c r="K791" s="40">
        <v>69.7</v>
      </c>
      <c r="L791" s="40">
        <v>61.9</v>
      </c>
      <c r="M791" s="40">
        <v>50.1</v>
      </c>
      <c r="N791" s="40">
        <v>39.200000000000003</v>
      </c>
      <c r="O791" s="40">
        <v>29.3</v>
      </c>
      <c r="P791">
        <v>7</v>
      </c>
      <c r="S791" s="36" t="str">
        <f>IFERROR(HLOOKUP(SANCO2!$D$8,'phius_monthly climate data'!$V$3:$CI$82,'phius_monthly climate data'!$CJ791,FALSE),"")</f>
        <v/>
      </c>
      <c r="CJ791">
        <v>789</v>
      </c>
    </row>
    <row r="792" spans="1:88" ht="15" thickBot="1" x14ac:dyDescent="0.35">
      <c r="A792" t="s">
        <v>98</v>
      </c>
      <c r="B792" t="s">
        <v>79</v>
      </c>
      <c r="C792" t="s">
        <v>892</v>
      </c>
      <c r="D792" s="39">
        <v>25.7</v>
      </c>
      <c r="E792" s="40">
        <v>27.1</v>
      </c>
      <c r="F792" s="40">
        <v>33.799999999999997</v>
      </c>
      <c r="G792" s="40">
        <v>43.9</v>
      </c>
      <c r="H792" s="40">
        <v>54.4</v>
      </c>
      <c r="I792" s="40">
        <v>64.599999999999994</v>
      </c>
      <c r="J792" s="40">
        <v>69.400000000000006</v>
      </c>
      <c r="K792" s="40">
        <v>69.8</v>
      </c>
      <c r="L792" s="40">
        <v>63</v>
      </c>
      <c r="M792" s="40">
        <v>50.9</v>
      </c>
      <c r="N792" s="40">
        <v>40.6</v>
      </c>
      <c r="O792" s="40">
        <v>31.5</v>
      </c>
      <c r="P792">
        <v>12</v>
      </c>
      <c r="S792" s="36" t="str">
        <f>IFERROR(HLOOKUP(SANCO2!$D$8,'phius_monthly climate data'!$V$3:$CI$82,'phius_monthly climate data'!$CJ792,FALSE),"")</f>
        <v/>
      </c>
      <c r="CJ792">
        <v>790</v>
      </c>
    </row>
    <row r="793" spans="1:88" ht="15" thickBot="1" x14ac:dyDescent="0.35">
      <c r="A793" t="s">
        <v>98</v>
      </c>
      <c r="B793" t="s">
        <v>79</v>
      </c>
      <c r="C793" t="s">
        <v>893</v>
      </c>
      <c r="D793" s="39">
        <v>25.2</v>
      </c>
      <c r="E793" s="40">
        <v>26.3</v>
      </c>
      <c r="F793" s="40">
        <v>35.1</v>
      </c>
      <c r="G793" s="40">
        <v>46.6</v>
      </c>
      <c r="H793" s="40">
        <v>57.9</v>
      </c>
      <c r="I793" s="40">
        <v>67.7</v>
      </c>
      <c r="J793" s="40">
        <v>72.8</v>
      </c>
      <c r="K793" s="40">
        <v>71.599999999999994</v>
      </c>
      <c r="L793" s="40">
        <v>64.400000000000006</v>
      </c>
      <c r="M793" s="40">
        <v>51.9</v>
      </c>
      <c r="N793" s="40">
        <v>41.5</v>
      </c>
      <c r="O793" s="40">
        <v>31.3</v>
      </c>
      <c r="P793">
        <v>9</v>
      </c>
      <c r="S793" s="36" t="str">
        <f>IFERROR(HLOOKUP(SANCO2!$D$8,'phius_monthly climate data'!$V$3:$CI$82,'phius_monthly climate data'!$CJ793,FALSE),"")</f>
        <v/>
      </c>
      <c r="CJ793">
        <v>791</v>
      </c>
    </row>
    <row r="794" spans="1:88" ht="15" thickBot="1" x14ac:dyDescent="0.35">
      <c r="A794" t="s">
        <v>98</v>
      </c>
      <c r="B794" t="s">
        <v>79</v>
      </c>
      <c r="C794" t="s">
        <v>894</v>
      </c>
      <c r="D794" s="39">
        <v>20.100000000000001</v>
      </c>
      <c r="E794" s="40">
        <v>21.8</v>
      </c>
      <c r="F794" s="40">
        <v>30.7</v>
      </c>
      <c r="G794" s="40">
        <v>43.7</v>
      </c>
      <c r="H794" s="40">
        <v>54.9</v>
      </c>
      <c r="I794" s="40">
        <v>65</v>
      </c>
      <c r="J794" s="40">
        <v>69.099999999999994</v>
      </c>
      <c r="K794" s="40">
        <v>67.8</v>
      </c>
      <c r="L794" s="40">
        <v>59.9</v>
      </c>
      <c r="M794" s="40">
        <v>48.5</v>
      </c>
      <c r="N794" s="40">
        <v>37.6</v>
      </c>
      <c r="O794" s="40">
        <v>26.8</v>
      </c>
      <c r="P794">
        <v>4</v>
      </c>
      <c r="S794" s="36" t="str">
        <f>IFERROR(HLOOKUP(SANCO2!$D$8,'phius_monthly climate data'!$V$3:$CI$82,'phius_monthly climate data'!$CJ794,FALSE),"")</f>
        <v/>
      </c>
      <c r="CJ794">
        <v>792</v>
      </c>
    </row>
    <row r="795" spans="1:88" ht="15" thickBot="1" x14ac:dyDescent="0.35">
      <c r="A795" t="s">
        <v>98</v>
      </c>
      <c r="B795" t="s">
        <v>79</v>
      </c>
      <c r="C795" t="s">
        <v>895</v>
      </c>
      <c r="D795" s="39">
        <v>25.9</v>
      </c>
      <c r="E795" s="40">
        <v>27.7</v>
      </c>
      <c r="F795" s="40">
        <v>36.4</v>
      </c>
      <c r="G795" s="40">
        <v>48.1</v>
      </c>
      <c r="H795" s="40">
        <v>59.4</v>
      </c>
      <c r="I795" s="40">
        <v>69.5</v>
      </c>
      <c r="J795" s="40">
        <v>73.400000000000006</v>
      </c>
      <c r="K795" s="40">
        <v>71.7</v>
      </c>
      <c r="L795" s="40">
        <v>64.400000000000006</v>
      </c>
      <c r="M795" s="40">
        <v>53</v>
      </c>
      <c r="N795" s="40">
        <v>41.5</v>
      </c>
      <c r="O795" s="40">
        <v>31</v>
      </c>
      <c r="P795">
        <v>12</v>
      </c>
      <c r="S795" s="36" t="str">
        <f>IFERROR(HLOOKUP(SANCO2!$D$8,'phius_monthly climate data'!$V$3:$CI$82,'phius_monthly climate data'!$CJ795,FALSE),"")</f>
        <v/>
      </c>
      <c r="CJ795">
        <v>793</v>
      </c>
    </row>
    <row r="796" spans="1:88" ht="15" thickBot="1" x14ac:dyDescent="0.35">
      <c r="A796" t="s">
        <v>5</v>
      </c>
      <c r="B796" t="s">
        <v>6</v>
      </c>
      <c r="C796" t="s">
        <v>896</v>
      </c>
      <c r="D796" s="39">
        <v>43.8</v>
      </c>
      <c r="E796" s="40">
        <v>44.4</v>
      </c>
      <c r="F796" s="40">
        <v>46.2</v>
      </c>
      <c r="G796" s="40">
        <v>48.7</v>
      </c>
      <c r="H796" s="40">
        <v>53.1</v>
      </c>
      <c r="I796" s="40">
        <v>57.1</v>
      </c>
      <c r="J796" s="40">
        <v>60.5</v>
      </c>
      <c r="K796" s="40">
        <v>61.1</v>
      </c>
      <c r="L796" s="40">
        <v>59</v>
      </c>
      <c r="M796" s="40">
        <v>52.8</v>
      </c>
      <c r="N796" s="40">
        <v>47.1</v>
      </c>
      <c r="O796" s="40">
        <v>43.1</v>
      </c>
      <c r="P796">
        <v>35</v>
      </c>
      <c r="S796" s="36" t="str">
        <f>IFERROR(HLOOKUP(SANCO2!$D$8,'phius_monthly climate data'!$V$3:$CI$82,'phius_monthly climate data'!$CJ796,FALSE),"")</f>
        <v/>
      </c>
      <c r="CJ796">
        <v>794</v>
      </c>
    </row>
    <row r="797" spans="1:88" ht="15" thickBot="1" x14ac:dyDescent="0.35">
      <c r="A797" t="s">
        <v>5</v>
      </c>
      <c r="B797" t="s">
        <v>6</v>
      </c>
      <c r="C797" t="s">
        <v>897</v>
      </c>
      <c r="D797" s="39">
        <v>41.6</v>
      </c>
      <c r="E797" s="40">
        <v>43.8</v>
      </c>
      <c r="F797" s="40">
        <v>47</v>
      </c>
      <c r="G797" s="40">
        <v>50.9</v>
      </c>
      <c r="H797" s="40">
        <v>57.1</v>
      </c>
      <c r="I797" s="40">
        <v>62</v>
      </c>
      <c r="J797" s="40">
        <v>68.7</v>
      </c>
      <c r="K797" s="40">
        <v>68.8</v>
      </c>
      <c r="L797" s="40">
        <v>64.099999999999994</v>
      </c>
      <c r="M797" s="40">
        <v>54.1</v>
      </c>
      <c r="N797" s="40">
        <v>46.2</v>
      </c>
      <c r="O797" s="40">
        <v>40.799999999999997</v>
      </c>
      <c r="P797">
        <v>37</v>
      </c>
      <c r="S797" s="36" t="str">
        <f>IFERROR(HLOOKUP(SANCO2!$D$8,'phius_monthly climate data'!$V$3:$CI$82,'phius_monthly climate data'!$CJ797,FALSE),"")</f>
        <v/>
      </c>
      <c r="CJ797">
        <v>795</v>
      </c>
    </row>
    <row r="798" spans="1:88" ht="15" thickBot="1" x14ac:dyDescent="0.35">
      <c r="A798" t="s">
        <v>5</v>
      </c>
      <c r="B798" t="s">
        <v>6</v>
      </c>
      <c r="C798" t="s">
        <v>898</v>
      </c>
      <c r="D798" s="39">
        <v>26.9</v>
      </c>
      <c r="E798" s="40">
        <v>31.4</v>
      </c>
      <c r="F798" s="40">
        <v>38.9</v>
      </c>
      <c r="G798" s="40">
        <v>44.1</v>
      </c>
      <c r="H798" s="40">
        <v>52</v>
      </c>
      <c r="I798" s="40">
        <v>58.5</v>
      </c>
      <c r="J798" s="40">
        <v>66.900000000000006</v>
      </c>
      <c r="K798" s="40">
        <v>65.900000000000006</v>
      </c>
      <c r="L798" s="40">
        <v>57.8</v>
      </c>
      <c r="M798" s="40">
        <v>45.3</v>
      </c>
      <c r="N798" s="40">
        <v>34.200000000000003</v>
      </c>
      <c r="O798" s="40">
        <v>26.7</v>
      </c>
      <c r="P798">
        <v>20</v>
      </c>
      <c r="S798" s="36" t="str">
        <f>IFERROR(HLOOKUP(SANCO2!$D$8,'phius_monthly climate data'!$V$3:$CI$82,'phius_monthly climate data'!$CJ798,FALSE),"")</f>
        <v/>
      </c>
      <c r="CJ798">
        <v>796</v>
      </c>
    </row>
    <row r="799" spans="1:88" ht="15" thickBot="1" x14ac:dyDescent="0.35">
      <c r="A799" t="s">
        <v>5</v>
      </c>
      <c r="B799" t="s">
        <v>6</v>
      </c>
      <c r="C799" t="s">
        <v>899</v>
      </c>
      <c r="D799" s="39">
        <v>26</v>
      </c>
      <c r="E799" s="40">
        <v>29.3</v>
      </c>
      <c r="F799" s="40">
        <v>37.6</v>
      </c>
      <c r="G799" s="40">
        <v>43</v>
      </c>
      <c r="H799" s="40">
        <v>51.3</v>
      </c>
      <c r="I799" s="40">
        <v>58.3</v>
      </c>
      <c r="J799" s="40">
        <v>67.7</v>
      </c>
      <c r="K799" s="40">
        <v>65.400000000000006</v>
      </c>
      <c r="L799" s="40">
        <v>57.2</v>
      </c>
      <c r="M799" s="40">
        <v>44.9</v>
      </c>
      <c r="N799" s="40">
        <v>33.799999999999997</v>
      </c>
      <c r="O799" s="40">
        <v>25.2</v>
      </c>
      <c r="P799">
        <v>16</v>
      </c>
      <c r="S799" s="36" t="str">
        <f>IFERROR(HLOOKUP(SANCO2!$D$8,'phius_monthly climate data'!$V$3:$CI$82,'phius_monthly climate data'!$CJ799,FALSE),"")</f>
        <v/>
      </c>
      <c r="CJ799">
        <v>797</v>
      </c>
    </row>
    <row r="800" spans="1:88" ht="15" thickBot="1" x14ac:dyDescent="0.35">
      <c r="A800" t="s">
        <v>5</v>
      </c>
      <c r="B800" t="s">
        <v>6</v>
      </c>
      <c r="C800" t="s">
        <v>900</v>
      </c>
      <c r="D800" s="39">
        <v>41.7</v>
      </c>
      <c r="E800" s="40">
        <v>43.7</v>
      </c>
      <c r="F800" s="40">
        <v>47.8</v>
      </c>
      <c r="G800" s="40">
        <v>51.6</v>
      </c>
      <c r="H800" s="40">
        <v>58.1</v>
      </c>
      <c r="I800" s="40">
        <v>62.8</v>
      </c>
      <c r="J800" s="40">
        <v>69.400000000000006</v>
      </c>
      <c r="K800" s="40">
        <v>69</v>
      </c>
      <c r="L800" s="40">
        <v>64</v>
      </c>
      <c r="M800" s="40">
        <v>54.6</v>
      </c>
      <c r="N800" s="40">
        <v>46.4</v>
      </c>
      <c r="O800" s="40">
        <v>41.4</v>
      </c>
      <c r="P800">
        <v>36</v>
      </c>
      <c r="S800" s="36" t="str">
        <f>IFERROR(HLOOKUP(SANCO2!$D$8,'phius_monthly climate data'!$V$3:$CI$82,'phius_monthly climate data'!$CJ800,FALSE),"")</f>
        <v/>
      </c>
      <c r="CJ800">
        <v>798</v>
      </c>
    </row>
    <row r="801" spans="1:88" ht="15" thickBot="1" x14ac:dyDescent="0.35">
      <c r="A801" t="s">
        <v>5</v>
      </c>
      <c r="B801" t="s">
        <v>6</v>
      </c>
      <c r="C801" t="s">
        <v>901</v>
      </c>
      <c r="D801" s="39">
        <v>41.2</v>
      </c>
      <c r="E801" s="40">
        <v>43.2</v>
      </c>
      <c r="F801" s="40">
        <v>46.9</v>
      </c>
      <c r="G801" s="40">
        <v>50.3</v>
      </c>
      <c r="H801" s="40">
        <v>55.5</v>
      </c>
      <c r="I801" s="40">
        <v>60.4</v>
      </c>
      <c r="J801" s="40">
        <v>67.8</v>
      </c>
      <c r="K801" s="40">
        <v>67.7</v>
      </c>
      <c r="L801" s="40">
        <v>63.1</v>
      </c>
      <c r="M801" s="40">
        <v>53.2</v>
      </c>
      <c r="N801" s="40">
        <v>45.4</v>
      </c>
      <c r="O801" s="40">
        <v>40.299999999999997</v>
      </c>
      <c r="P801">
        <v>32</v>
      </c>
      <c r="S801" s="36" t="str">
        <f>IFERROR(HLOOKUP(SANCO2!$D$8,'phius_monthly climate data'!$V$3:$CI$82,'phius_monthly climate data'!$CJ801,FALSE),"")</f>
        <v/>
      </c>
      <c r="CJ801">
        <v>799</v>
      </c>
    </row>
    <row r="802" spans="1:88" ht="15" thickBot="1" x14ac:dyDescent="0.35">
      <c r="A802" t="s">
        <v>5</v>
      </c>
      <c r="B802" t="s">
        <v>6</v>
      </c>
      <c r="C802" t="s">
        <v>902</v>
      </c>
      <c r="D802" s="39">
        <v>31.4</v>
      </c>
      <c r="E802" s="40">
        <v>34.799999999999997</v>
      </c>
      <c r="F802" s="40">
        <v>39.4</v>
      </c>
      <c r="G802" s="40">
        <v>43.5</v>
      </c>
      <c r="H802" s="40">
        <v>51.6</v>
      </c>
      <c r="I802" s="40">
        <v>58.4</v>
      </c>
      <c r="J802" s="40">
        <v>67.400000000000006</v>
      </c>
      <c r="K802" s="40">
        <v>65.400000000000006</v>
      </c>
      <c r="L802" s="40">
        <v>59.2</v>
      </c>
      <c r="M802" s="40">
        <v>47.7</v>
      </c>
      <c r="N802" s="40">
        <v>37</v>
      </c>
      <c r="O802" s="40">
        <v>30.3</v>
      </c>
      <c r="P802">
        <v>24</v>
      </c>
      <c r="S802" s="36" t="str">
        <f>IFERROR(HLOOKUP(SANCO2!$D$8,'phius_monthly climate data'!$V$3:$CI$82,'phius_monthly climate data'!$CJ802,FALSE),"")</f>
        <v/>
      </c>
      <c r="CJ802">
        <v>800</v>
      </c>
    </row>
    <row r="803" spans="1:88" ht="15" thickBot="1" x14ac:dyDescent="0.35">
      <c r="A803" t="s">
        <v>5</v>
      </c>
      <c r="B803" t="s">
        <v>6</v>
      </c>
      <c r="C803" t="s">
        <v>903</v>
      </c>
      <c r="D803" s="39">
        <v>32.700000000000003</v>
      </c>
      <c r="E803" s="40">
        <v>35.299999999999997</v>
      </c>
      <c r="F803" s="40">
        <v>41.6</v>
      </c>
      <c r="G803" s="40">
        <v>46.2</v>
      </c>
      <c r="H803" s="40">
        <v>53.7</v>
      </c>
      <c r="I803" s="40">
        <v>60.3</v>
      </c>
      <c r="J803" s="40">
        <v>69.400000000000006</v>
      </c>
      <c r="K803" s="40">
        <v>67.400000000000006</v>
      </c>
      <c r="L803" s="40">
        <v>59.7</v>
      </c>
      <c r="M803" s="40">
        <v>48.4</v>
      </c>
      <c r="N803" s="40">
        <v>38.4</v>
      </c>
      <c r="O803" s="40">
        <v>32.200000000000003</v>
      </c>
      <c r="P803">
        <v>21</v>
      </c>
      <c r="S803" s="36" t="str">
        <f>IFERROR(HLOOKUP(SANCO2!$D$8,'phius_monthly climate data'!$V$3:$CI$82,'phius_monthly climate data'!$CJ803,FALSE),"")</f>
        <v/>
      </c>
      <c r="CJ803">
        <v>801</v>
      </c>
    </row>
    <row r="804" spans="1:88" ht="15" thickBot="1" x14ac:dyDescent="0.35">
      <c r="A804" t="s">
        <v>5</v>
      </c>
      <c r="B804" t="s">
        <v>6</v>
      </c>
      <c r="C804" t="s">
        <v>904</v>
      </c>
      <c r="D804" s="39">
        <v>28.5</v>
      </c>
      <c r="E804" s="40">
        <v>30.9</v>
      </c>
      <c r="F804" s="40">
        <v>37.1</v>
      </c>
      <c r="G804" s="40">
        <v>41.5</v>
      </c>
      <c r="H804" s="40">
        <v>50.2</v>
      </c>
      <c r="I804" s="40">
        <v>57.3</v>
      </c>
      <c r="J804" s="40">
        <v>66.099999999999994</v>
      </c>
      <c r="K804" s="40">
        <v>63.7</v>
      </c>
      <c r="L804" s="40">
        <v>56.9</v>
      </c>
      <c r="M804" s="40">
        <v>45.3</v>
      </c>
      <c r="N804" s="40">
        <v>34.9</v>
      </c>
      <c r="O804" s="40">
        <v>27.7</v>
      </c>
      <c r="P804">
        <v>22</v>
      </c>
      <c r="S804" s="36" t="str">
        <f>IFERROR(HLOOKUP(SANCO2!$D$8,'phius_monthly climate data'!$V$3:$CI$82,'phius_monthly climate data'!$CJ804,FALSE),"")</f>
        <v/>
      </c>
      <c r="CJ804">
        <v>802</v>
      </c>
    </row>
    <row r="805" spans="1:88" ht="15" thickBot="1" x14ac:dyDescent="0.35">
      <c r="A805" t="s">
        <v>5</v>
      </c>
      <c r="B805" t="s">
        <v>6</v>
      </c>
      <c r="C805" t="s">
        <v>905</v>
      </c>
      <c r="D805" s="39">
        <v>40.1</v>
      </c>
      <c r="E805" s="40">
        <v>44.2</v>
      </c>
      <c r="F805" s="40">
        <v>48.2</v>
      </c>
      <c r="G805" s="40">
        <v>52.5</v>
      </c>
      <c r="H805" s="40">
        <v>59.8</v>
      </c>
      <c r="I805" s="40">
        <v>66.099999999999994</v>
      </c>
      <c r="J805" s="40">
        <v>75</v>
      </c>
      <c r="K805" s="40">
        <v>73.900000000000006</v>
      </c>
      <c r="L805" s="40">
        <v>68</v>
      </c>
      <c r="M805" s="40">
        <v>55.9</v>
      </c>
      <c r="N805" s="40">
        <v>44.9</v>
      </c>
      <c r="O805" s="40">
        <v>38.9</v>
      </c>
      <c r="P805">
        <v>30</v>
      </c>
      <c r="S805" s="36" t="str">
        <f>IFERROR(HLOOKUP(SANCO2!$D$8,'phius_monthly climate data'!$V$3:$CI$82,'phius_monthly climate data'!$CJ805,FALSE),"")</f>
        <v/>
      </c>
      <c r="CJ805">
        <v>803</v>
      </c>
    </row>
    <row r="806" spans="1:88" ht="15" thickBot="1" x14ac:dyDescent="0.35">
      <c r="A806" t="s">
        <v>5</v>
      </c>
      <c r="B806" t="s">
        <v>6</v>
      </c>
      <c r="C806" t="s">
        <v>906</v>
      </c>
      <c r="D806" s="39">
        <v>46.7</v>
      </c>
      <c r="E806" s="40">
        <v>47.1</v>
      </c>
      <c r="F806" s="40">
        <v>47.9</v>
      </c>
      <c r="G806" s="40">
        <v>49.7</v>
      </c>
      <c r="H806" s="40">
        <v>53.5</v>
      </c>
      <c r="I806" s="40">
        <v>56.8</v>
      </c>
      <c r="J806" s="40">
        <v>59.2</v>
      </c>
      <c r="K806" s="40">
        <v>59.7</v>
      </c>
      <c r="L806" s="40">
        <v>58.2</v>
      </c>
      <c r="M806" s="40">
        <v>54.1</v>
      </c>
      <c r="N806" s="40">
        <v>49.6</v>
      </c>
      <c r="O806" s="40">
        <v>45.9</v>
      </c>
      <c r="P806">
        <v>39</v>
      </c>
      <c r="S806" s="36" t="str">
        <f>IFERROR(HLOOKUP(SANCO2!$D$8,'phius_monthly climate data'!$V$3:$CI$82,'phius_monthly climate data'!$CJ806,FALSE),"")</f>
        <v/>
      </c>
      <c r="CJ806">
        <v>804</v>
      </c>
    </row>
    <row r="807" spans="1:88" ht="15" thickBot="1" x14ac:dyDescent="0.35">
      <c r="A807" t="s">
        <v>5</v>
      </c>
      <c r="B807" t="s">
        <v>6</v>
      </c>
      <c r="C807" t="s">
        <v>907</v>
      </c>
      <c r="D807" s="39">
        <v>35.4</v>
      </c>
      <c r="E807" s="40">
        <v>38.5</v>
      </c>
      <c r="F807" s="40">
        <v>45</v>
      </c>
      <c r="G807" s="40">
        <v>50.4</v>
      </c>
      <c r="H807" s="40">
        <v>57.8</v>
      </c>
      <c r="I807" s="40">
        <v>64.400000000000006</v>
      </c>
      <c r="J807" s="40">
        <v>73.3</v>
      </c>
      <c r="K807" s="40">
        <v>72.099999999999994</v>
      </c>
      <c r="L807" s="40">
        <v>64.5</v>
      </c>
      <c r="M807" s="40">
        <v>51.9</v>
      </c>
      <c r="N807" s="40">
        <v>41.2</v>
      </c>
      <c r="O807" s="40">
        <v>34.299999999999997</v>
      </c>
      <c r="P807">
        <v>20</v>
      </c>
      <c r="S807" s="36" t="str">
        <f>IFERROR(HLOOKUP(SANCO2!$D$8,'phius_monthly climate data'!$V$3:$CI$82,'phius_monthly climate data'!$CJ807,FALSE),"")</f>
        <v/>
      </c>
      <c r="CJ807">
        <v>805</v>
      </c>
    </row>
    <row r="808" spans="1:88" ht="15" thickBot="1" x14ac:dyDescent="0.35">
      <c r="A808" t="s">
        <v>5</v>
      </c>
      <c r="B808" t="s">
        <v>6</v>
      </c>
      <c r="C808" t="s">
        <v>908</v>
      </c>
      <c r="D808" s="39">
        <v>41.5</v>
      </c>
      <c r="E808" s="40">
        <v>43.8</v>
      </c>
      <c r="F808" s="40">
        <v>47.9</v>
      </c>
      <c r="G808" s="40">
        <v>52.3</v>
      </c>
      <c r="H808" s="40">
        <v>58.4</v>
      </c>
      <c r="I808" s="40">
        <v>63.2</v>
      </c>
      <c r="J808" s="40">
        <v>69.5</v>
      </c>
      <c r="K808" s="40">
        <v>69.900000000000006</v>
      </c>
      <c r="L808" s="40">
        <v>65.3</v>
      </c>
      <c r="M808" s="40">
        <v>55.3</v>
      </c>
      <c r="N808" s="40">
        <v>46.7</v>
      </c>
      <c r="O808" s="40">
        <v>40.9</v>
      </c>
      <c r="P808">
        <v>35</v>
      </c>
      <c r="S808" s="36" t="str">
        <f>IFERROR(HLOOKUP(SANCO2!$D$8,'phius_monthly climate data'!$V$3:$CI$82,'phius_monthly climate data'!$CJ808,FALSE),"")</f>
        <v/>
      </c>
      <c r="CJ808">
        <v>806</v>
      </c>
    </row>
    <row r="809" spans="1:88" ht="15" thickBot="1" x14ac:dyDescent="0.35">
      <c r="A809" t="s">
        <v>5</v>
      </c>
      <c r="B809" t="s">
        <v>6</v>
      </c>
      <c r="C809" t="s">
        <v>909</v>
      </c>
      <c r="D809" s="39">
        <v>40.700000000000003</v>
      </c>
      <c r="E809" s="40">
        <v>42.7</v>
      </c>
      <c r="F809" s="40">
        <v>46.5</v>
      </c>
      <c r="G809" s="40">
        <v>50.2</v>
      </c>
      <c r="H809" s="40">
        <v>56.3</v>
      </c>
      <c r="I809" s="40">
        <v>60.9</v>
      </c>
      <c r="J809" s="40">
        <v>67.2</v>
      </c>
      <c r="K809" s="40">
        <v>67</v>
      </c>
      <c r="L809" s="40">
        <v>62.4</v>
      </c>
      <c r="M809" s="40">
        <v>52.7</v>
      </c>
      <c r="N809" s="40">
        <v>44.6</v>
      </c>
      <c r="O809" s="40">
        <v>39.6</v>
      </c>
      <c r="P809">
        <v>35</v>
      </c>
      <c r="S809" s="36" t="str">
        <f>IFERROR(HLOOKUP(SANCO2!$D$8,'phius_monthly climate data'!$V$3:$CI$82,'phius_monthly climate data'!$CJ809,FALSE),"")</f>
        <v/>
      </c>
      <c r="CJ809">
        <v>807</v>
      </c>
    </row>
    <row r="810" spans="1:88" ht="15" thickBot="1" x14ac:dyDescent="0.35">
      <c r="A810" t="s">
        <v>5</v>
      </c>
      <c r="B810" t="s">
        <v>6</v>
      </c>
      <c r="C810" t="s">
        <v>9</v>
      </c>
      <c r="D810" s="39">
        <v>41</v>
      </c>
      <c r="E810" s="40">
        <v>43.4</v>
      </c>
      <c r="F810" s="40">
        <v>47.3</v>
      </c>
      <c r="G810" s="40">
        <v>51.4</v>
      </c>
      <c r="H810" s="40">
        <v>57.2</v>
      </c>
      <c r="I810" s="40">
        <v>62.5</v>
      </c>
      <c r="J810" s="40">
        <v>68.8</v>
      </c>
      <c r="K810" s="40">
        <v>68.900000000000006</v>
      </c>
      <c r="L810" s="40">
        <v>64.099999999999994</v>
      </c>
      <c r="M810" s="40">
        <v>54.8</v>
      </c>
      <c r="N810" s="40">
        <v>46.7</v>
      </c>
      <c r="O810" s="40">
        <v>40.700000000000003</v>
      </c>
      <c r="P810">
        <v>39</v>
      </c>
      <c r="S810" s="36" t="str">
        <f>IFERROR(HLOOKUP(SANCO2!$D$8,'phius_monthly climate data'!$V$3:$CI$82,'phius_monthly climate data'!$CJ810,FALSE),"")</f>
        <v/>
      </c>
      <c r="CJ810">
        <v>808</v>
      </c>
    </row>
    <row r="811" spans="1:88" ht="15" thickBot="1" x14ac:dyDescent="0.35">
      <c r="A811" t="s">
        <v>5</v>
      </c>
      <c r="B811" t="s">
        <v>6</v>
      </c>
      <c r="C811" t="s">
        <v>910</v>
      </c>
      <c r="D811" s="39">
        <v>33.700000000000003</v>
      </c>
      <c r="E811" s="40">
        <v>35.4</v>
      </c>
      <c r="F811" s="40">
        <v>40.299999999999997</v>
      </c>
      <c r="G811" s="40">
        <v>44.4</v>
      </c>
      <c r="H811" s="40">
        <v>51.8</v>
      </c>
      <c r="I811" s="40">
        <v>58.1</v>
      </c>
      <c r="J811" s="40">
        <v>66.7</v>
      </c>
      <c r="K811" s="40">
        <v>65.5</v>
      </c>
      <c r="L811" s="40">
        <v>58.4</v>
      </c>
      <c r="M811" s="40">
        <v>47.5</v>
      </c>
      <c r="N811" s="40">
        <v>38.299999999999997</v>
      </c>
      <c r="O811" s="40">
        <v>31.8</v>
      </c>
      <c r="P811">
        <v>22</v>
      </c>
      <c r="S811" s="36" t="str">
        <f>IFERROR(HLOOKUP(SANCO2!$D$8,'phius_monthly climate data'!$V$3:$CI$82,'phius_monthly climate data'!$CJ811,FALSE),"")</f>
        <v/>
      </c>
      <c r="CJ811">
        <v>809</v>
      </c>
    </row>
    <row r="812" spans="1:88" ht="15" thickBot="1" x14ac:dyDescent="0.35">
      <c r="A812" t="s">
        <v>5</v>
      </c>
      <c r="B812" t="s">
        <v>6</v>
      </c>
      <c r="C812" t="s">
        <v>911</v>
      </c>
      <c r="D812" s="39">
        <v>43.3</v>
      </c>
      <c r="E812" s="40">
        <v>45.1</v>
      </c>
      <c r="F812" s="40">
        <v>48.4</v>
      </c>
      <c r="G812" s="40">
        <v>52.1</v>
      </c>
      <c r="H812" s="40">
        <v>58.3</v>
      </c>
      <c r="I812" s="40">
        <v>64</v>
      </c>
      <c r="J812" s="40">
        <v>71.3</v>
      </c>
      <c r="K812" s="40">
        <v>71.099999999999994</v>
      </c>
      <c r="L812" s="40">
        <v>66.099999999999994</v>
      </c>
      <c r="M812" s="40">
        <v>55.8</v>
      </c>
      <c r="N812" s="40">
        <v>47.5</v>
      </c>
      <c r="O812" s="40">
        <v>42.2</v>
      </c>
      <c r="P812">
        <v>36</v>
      </c>
      <c r="S812" s="36" t="str">
        <f>IFERROR(HLOOKUP(SANCO2!$D$8,'phius_monthly climate data'!$V$3:$CI$82,'phius_monthly climate data'!$CJ812,FALSE),"")</f>
        <v/>
      </c>
      <c r="CJ812">
        <v>810</v>
      </c>
    </row>
    <row r="813" spans="1:88" ht="15" thickBot="1" x14ac:dyDescent="0.35">
      <c r="A813" t="s">
        <v>5</v>
      </c>
      <c r="B813" t="s">
        <v>6</v>
      </c>
      <c r="C813" t="s">
        <v>912</v>
      </c>
      <c r="D813" s="39">
        <v>41.6</v>
      </c>
      <c r="E813" s="40">
        <v>43.5</v>
      </c>
      <c r="F813" s="40">
        <v>47.1</v>
      </c>
      <c r="G813" s="40">
        <v>50.7</v>
      </c>
      <c r="H813" s="40">
        <v>56.7</v>
      </c>
      <c r="I813" s="40">
        <v>61.6</v>
      </c>
      <c r="J813" s="40">
        <v>68.5</v>
      </c>
      <c r="K813" s="40">
        <v>68.3</v>
      </c>
      <c r="L813" s="40">
        <v>63.8</v>
      </c>
      <c r="M813" s="40">
        <v>53.8</v>
      </c>
      <c r="N813" s="40">
        <v>46</v>
      </c>
      <c r="O813" s="40">
        <v>40.799999999999997</v>
      </c>
      <c r="P813">
        <v>21</v>
      </c>
      <c r="S813" s="36" t="str">
        <f>IFERROR(HLOOKUP(SANCO2!$D$8,'phius_monthly climate data'!$V$3:$CI$82,'phius_monthly climate data'!$CJ813,FALSE),"")</f>
        <v/>
      </c>
      <c r="CJ813">
        <v>811</v>
      </c>
    </row>
    <row r="814" spans="1:88" ht="15" thickBot="1" x14ac:dyDescent="0.35">
      <c r="A814" t="s">
        <v>5</v>
      </c>
      <c r="B814" t="s">
        <v>6</v>
      </c>
      <c r="C814" t="s">
        <v>913</v>
      </c>
      <c r="D814" s="39">
        <v>37.799999999999997</v>
      </c>
      <c r="E814" s="40">
        <v>37.9</v>
      </c>
      <c r="F814" s="40">
        <v>39.4</v>
      </c>
      <c r="G814" s="40">
        <v>42.6</v>
      </c>
      <c r="H814" s="40">
        <v>49.8</v>
      </c>
      <c r="I814" s="40">
        <v>55.4</v>
      </c>
      <c r="J814" s="40">
        <v>64.5</v>
      </c>
      <c r="K814" s="40">
        <v>64.3</v>
      </c>
      <c r="L814" s="40">
        <v>60.8</v>
      </c>
      <c r="M814" s="40">
        <v>50.1</v>
      </c>
      <c r="N814" s="40">
        <v>41</v>
      </c>
      <c r="O814" s="40">
        <v>36.799999999999997</v>
      </c>
      <c r="P814">
        <v>29</v>
      </c>
      <c r="S814" s="36" t="str">
        <f>IFERROR(HLOOKUP(SANCO2!$D$8,'phius_monthly climate data'!$V$3:$CI$82,'phius_monthly climate data'!$CJ814,FALSE),"")</f>
        <v/>
      </c>
      <c r="CJ814">
        <v>812</v>
      </c>
    </row>
    <row r="815" spans="1:88" ht="15" thickBot="1" x14ac:dyDescent="0.35">
      <c r="A815" t="s">
        <v>5</v>
      </c>
      <c r="B815" t="s">
        <v>80</v>
      </c>
      <c r="C815" t="s">
        <v>914</v>
      </c>
      <c r="D815" s="39">
        <v>29.7</v>
      </c>
      <c r="E815" s="40">
        <v>31.6</v>
      </c>
      <c r="F815" s="40">
        <v>40.1</v>
      </c>
      <c r="G815" s="40">
        <v>51.1</v>
      </c>
      <c r="H815" s="40">
        <v>60.9</v>
      </c>
      <c r="I815" s="40">
        <v>70</v>
      </c>
      <c r="J815" s="40">
        <v>74.400000000000006</v>
      </c>
      <c r="K815" s="40">
        <v>72.5</v>
      </c>
      <c r="L815" s="40">
        <v>65</v>
      </c>
      <c r="M815" s="40">
        <v>53.7</v>
      </c>
      <c r="N815" s="40">
        <v>43.3</v>
      </c>
      <c r="O815" s="40">
        <v>34.1</v>
      </c>
      <c r="P815">
        <v>17</v>
      </c>
      <c r="S815" s="36" t="str">
        <f>IFERROR(HLOOKUP(SANCO2!$D$8,'phius_monthly climate data'!$V$3:$CI$82,'phius_monthly climate data'!$CJ815,FALSE),"")</f>
        <v/>
      </c>
      <c r="CJ815">
        <v>813</v>
      </c>
    </row>
    <row r="816" spans="1:88" ht="15" thickBot="1" x14ac:dyDescent="0.35">
      <c r="A816" t="s">
        <v>5</v>
      </c>
      <c r="B816" t="s">
        <v>80</v>
      </c>
      <c r="C816" t="s">
        <v>915</v>
      </c>
      <c r="D816" s="39">
        <v>28.3</v>
      </c>
      <c r="E816" s="40">
        <v>30.2</v>
      </c>
      <c r="F816" s="40">
        <v>38.6</v>
      </c>
      <c r="G816" s="40">
        <v>50.2</v>
      </c>
      <c r="H816" s="40">
        <v>59.5</v>
      </c>
      <c r="I816" s="40">
        <v>67.900000000000006</v>
      </c>
      <c r="J816" s="40">
        <v>71.599999999999994</v>
      </c>
      <c r="K816" s="40">
        <v>69.900000000000006</v>
      </c>
      <c r="L816" s="40">
        <v>62.8</v>
      </c>
      <c r="M816" s="40">
        <v>52.3</v>
      </c>
      <c r="N816" s="40">
        <v>42.1</v>
      </c>
      <c r="O816" s="40">
        <v>32.4</v>
      </c>
      <c r="P816">
        <v>19</v>
      </c>
      <c r="S816" s="36" t="str">
        <f>IFERROR(HLOOKUP(SANCO2!$D$8,'phius_monthly climate data'!$V$3:$CI$82,'phius_monthly climate data'!$CJ816,FALSE),"")</f>
        <v/>
      </c>
      <c r="CJ816">
        <v>814</v>
      </c>
    </row>
    <row r="817" spans="1:88" ht="15" thickBot="1" x14ac:dyDescent="0.35">
      <c r="A817" t="s">
        <v>5</v>
      </c>
      <c r="B817" t="s">
        <v>80</v>
      </c>
      <c r="C817" t="s">
        <v>916</v>
      </c>
      <c r="D817" s="39">
        <v>23</v>
      </c>
      <c r="E817" s="40">
        <v>24.5</v>
      </c>
      <c r="F817" s="40">
        <v>32.4</v>
      </c>
      <c r="G817" s="40">
        <v>44.4</v>
      </c>
      <c r="H817" s="40">
        <v>54.5</v>
      </c>
      <c r="I817" s="40">
        <v>62.1</v>
      </c>
      <c r="J817" s="40">
        <v>65.599999999999994</v>
      </c>
      <c r="K817" s="40">
        <v>64.2</v>
      </c>
      <c r="L817" s="40">
        <v>57.6</v>
      </c>
      <c r="M817" s="40">
        <v>47.2</v>
      </c>
      <c r="N817" s="40">
        <v>37.6</v>
      </c>
      <c r="O817" s="40">
        <v>27.8</v>
      </c>
      <c r="P817">
        <v>7</v>
      </c>
      <c r="S817" s="36" t="str">
        <f>IFERROR(HLOOKUP(SANCO2!$D$8,'phius_monthly climate data'!$V$3:$CI$82,'phius_monthly climate data'!$CJ817,FALSE),"")</f>
        <v/>
      </c>
      <c r="CJ817">
        <v>815</v>
      </c>
    </row>
    <row r="818" spans="1:88" ht="15" thickBot="1" x14ac:dyDescent="0.35">
      <c r="A818" t="s">
        <v>5</v>
      </c>
      <c r="B818" t="s">
        <v>80</v>
      </c>
      <c r="C818" t="s">
        <v>917</v>
      </c>
      <c r="D818" s="39">
        <v>27.4</v>
      </c>
      <c r="E818" s="40">
        <v>28.7</v>
      </c>
      <c r="F818" s="40">
        <v>37.9</v>
      </c>
      <c r="G818" s="40">
        <v>49.6</v>
      </c>
      <c r="H818" s="40">
        <v>58.3</v>
      </c>
      <c r="I818" s="40">
        <v>67.400000000000006</v>
      </c>
      <c r="J818" s="40">
        <v>70.900000000000006</v>
      </c>
      <c r="K818" s="40">
        <v>69.400000000000006</v>
      </c>
      <c r="L818" s="40">
        <v>62.1</v>
      </c>
      <c r="M818" s="40">
        <v>51.3</v>
      </c>
      <c r="N818" s="40">
        <v>41.4</v>
      </c>
      <c r="O818" s="40">
        <v>32.200000000000003</v>
      </c>
      <c r="P818">
        <v>10</v>
      </c>
      <c r="S818" s="36" t="str">
        <f>IFERROR(HLOOKUP(SANCO2!$D$8,'phius_monthly climate data'!$V$3:$CI$82,'phius_monthly climate data'!$CJ818,FALSE),"")</f>
        <v/>
      </c>
      <c r="CJ818">
        <v>816</v>
      </c>
    </row>
    <row r="819" spans="1:88" ht="15" thickBot="1" x14ac:dyDescent="0.35">
      <c r="A819" t="s">
        <v>5</v>
      </c>
      <c r="B819" t="s">
        <v>80</v>
      </c>
      <c r="C819" t="s">
        <v>918</v>
      </c>
      <c r="D819" s="39">
        <v>25.1</v>
      </c>
      <c r="E819" s="40">
        <v>26.7</v>
      </c>
      <c r="F819" s="40">
        <v>35.4</v>
      </c>
      <c r="G819" s="40">
        <v>47.3</v>
      </c>
      <c r="H819" s="40">
        <v>56.9</v>
      </c>
      <c r="I819" s="40">
        <v>65</v>
      </c>
      <c r="J819" s="40">
        <v>68.8</v>
      </c>
      <c r="K819" s="40">
        <v>67.400000000000006</v>
      </c>
      <c r="L819" s="40">
        <v>60.3</v>
      </c>
      <c r="M819" s="40">
        <v>49.8</v>
      </c>
      <c r="N819" s="40">
        <v>39.4</v>
      </c>
      <c r="O819" s="40">
        <v>29.6</v>
      </c>
      <c r="P819">
        <v>3</v>
      </c>
      <c r="S819" s="36" t="str">
        <f>IFERROR(HLOOKUP(SANCO2!$D$8,'phius_monthly climate data'!$V$3:$CI$82,'phius_monthly climate data'!$CJ819,FALSE),"")</f>
        <v/>
      </c>
      <c r="CJ819">
        <v>817</v>
      </c>
    </row>
    <row r="820" spans="1:88" ht="15" thickBot="1" x14ac:dyDescent="0.35">
      <c r="A820" t="s">
        <v>5</v>
      </c>
      <c r="B820" t="s">
        <v>80</v>
      </c>
      <c r="C820" t="s">
        <v>919</v>
      </c>
      <c r="D820" s="39">
        <v>28.2</v>
      </c>
      <c r="E820" s="40">
        <v>28.5</v>
      </c>
      <c r="F820" s="40">
        <v>35.799999999999997</v>
      </c>
      <c r="G820" s="40">
        <v>47.3</v>
      </c>
      <c r="H820" s="40">
        <v>58</v>
      </c>
      <c r="I820" s="40">
        <v>67.7</v>
      </c>
      <c r="J820" s="40">
        <v>71.900000000000006</v>
      </c>
      <c r="K820" s="40">
        <v>70.7</v>
      </c>
      <c r="L820" s="40">
        <v>63.9</v>
      </c>
      <c r="M820" s="40">
        <v>53.5</v>
      </c>
      <c r="N820" s="40">
        <v>43.1</v>
      </c>
      <c r="O820" s="40">
        <v>33.4</v>
      </c>
      <c r="P820">
        <v>17</v>
      </c>
      <c r="S820" s="36" t="str">
        <f>IFERROR(HLOOKUP(SANCO2!$D$8,'phius_monthly climate data'!$V$3:$CI$82,'phius_monthly climate data'!$CJ820,FALSE),"")</f>
        <v/>
      </c>
      <c r="CJ820">
        <v>818</v>
      </c>
    </row>
    <row r="821" spans="1:88" ht="15" thickBot="1" x14ac:dyDescent="0.35">
      <c r="A821" t="s">
        <v>5</v>
      </c>
      <c r="B821" t="s">
        <v>80</v>
      </c>
      <c r="C821" t="s">
        <v>920</v>
      </c>
      <c r="D821" s="39">
        <v>25.5</v>
      </c>
      <c r="E821" s="40">
        <v>26.7</v>
      </c>
      <c r="F821" s="40">
        <v>35.6</v>
      </c>
      <c r="G821" s="40">
        <v>47.5</v>
      </c>
      <c r="H821" s="40">
        <v>57.3</v>
      </c>
      <c r="I821" s="40">
        <v>65.400000000000006</v>
      </c>
      <c r="J821" s="40">
        <v>69.2</v>
      </c>
      <c r="K821" s="40">
        <v>67.7</v>
      </c>
      <c r="L821" s="40">
        <v>60.7</v>
      </c>
      <c r="M821" s="40">
        <v>50</v>
      </c>
      <c r="N821" s="40">
        <v>39.799999999999997</v>
      </c>
      <c r="O821" s="40">
        <v>29.9</v>
      </c>
      <c r="P821">
        <v>1</v>
      </c>
      <c r="S821" s="36" t="str">
        <f>IFERROR(HLOOKUP(SANCO2!$D$8,'phius_monthly climate data'!$V$3:$CI$82,'phius_monthly climate data'!$CJ821,FALSE),"")</f>
        <v/>
      </c>
      <c r="CJ821">
        <v>819</v>
      </c>
    </row>
    <row r="822" spans="1:88" ht="15" thickBot="1" x14ac:dyDescent="0.35">
      <c r="A822" t="s">
        <v>5</v>
      </c>
      <c r="B822" t="s">
        <v>80</v>
      </c>
      <c r="C822" t="s">
        <v>921</v>
      </c>
      <c r="D822" s="39">
        <v>31.6</v>
      </c>
      <c r="E822" s="40">
        <v>33.6</v>
      </c>
      <c r="F822" s="40">
        <v>42.3</v>
      </c>
      <c r="G822" s="40">
        <v>53.4</v>
      </c>
      <c r="H822" s="40">
        <v>62.9</v>
      </c>
      <c r="I822" s="40">
        <v>71.8</v>
      </c>
      <c r="J822" s="40">
        <v>76</v>
      </c>
      <c r="K822" s="40">
        <v>74.400000000000006</v>
      </c>
      <c r="L822" s="40">
        <v>66.8</v>
      </c>
      <c r="M822" s="40">
        <v>55.6</v>
      </c>
      <c r="N822" s="40">
        <v>45.4</v>
      </c>
      <c r="O822" s="40">
        <v>35.299999999999997</v>
      </c>
      <c r="P822">
        <v>21</v>
      </c>
      <c r="S822" s="36" t="str">
        <f>IFERROR(HLOOKUP(SANCO2!$D$8,'phius_monthly climate data'!$V$3:$CI$82,'phius_monthly climate data'!$CJ822,FALSE),"")</f>
        <v/>
      </c>
      <c r="CJ822">
        <v>820</v>
      </c>
    </row>
    <row r="823" spans="1:88" ht="15" thickBot="1" x14ac:dyDescent="0.35">
      <c r="A823" t="s">
        <v>5</v>
      </c>
      <c r="B823" t="s">
        <v>80</v>
      </c>
      <c r="C823" t="s">
        <v>922</v>
      </c>
      <c r="D823" s="39">
        <v>26.2</v>
      </c>
      <c r="E823" s="40">
        <v>27.7</v>
      </c>
      <c r="F823" s="40">
        <v>36.299999999999997</v>
      </c>
      <c r="G823" s="40">
        <v>48.2</v>
      </c>
      <c r="H823" s="40">
        <v>57.5</v>
      </c>
      <c r="I823" s="40">
        <v>65.599999999999994</v>
      </c>
      <c r="J823" s="40">
        <v>69.3</v>
      </c>
      <c r="K823" s="40">
        <v>67.900000000000006</v>
      </c>
      <c r="L823" s="40">
        <v>60.9</v>
      </c>
      <c r="M823" s="40">
        <v>50.3</v>
      </c>
      <c r="N823" s="40">
        <v>39.9</v>
      </c>
      <c r="O823" s="40">
        <v>30.2</v>
      </c>
      <c r="P823">
        <v>9</v>
      </c>
      <c r="S823" s="36" t="str">
        <f>IFERROR(HLOOKUP(SANCO2!$D$8,'phius_monthly climate data'!$V$3:$CI$82,'phius_monthly climate data'!$CJ823,FALSE),"")</f>
        <v/>
      </c>
      <c r="CJ823">
        <v>821</v>
      </c>
    </row>
    <row r="824" spans="1:88" ht="15" thickBot="1" x14ac:dyDescent="0.35">
      <c r="A824" t="s">
        <v>5</v>
      </c>
      <c r="B824" t="s">
        <v>80</v>
      </c>
      <c r="C824" t="s">
        <v>923</v>
      </c>
      <c r="D824" s="39">
        <v>29.9</v>
      </c>
      <c r="E824" s="40">
        <v>31.8</v>
      </c>
      <c r="F824" s="40">
        <v>41.4</v>
      </c>
      <c r="G824" s="40">
        <v>51.8</v>
      </c>
      <c r="H824" s="40">
        <v>61.8</v>
      </c>
      <c r="I824" s="40">
        <v>70.900000000000006</v>
      </c>
      <c r="J824" s="40">
        <v>74.7</v>
      </c>
      <c r="K824" s="40">
        <v>73.2</v>
      </c>
      <c r="L824" s="40">
        <v>66</v>
      </c>
      <c r="M824" s="40">
        <v>54.3</v>
      </c>
      <c r="N824" s="40">
        <v>44.4</v>
      </c>
      <c r="O824" s="40">
        <v>34.5</v>
      </c>
      <c r="P824">
        <v>19</v>
      </c>
      <c r="S824" s="36" t="str">
        <f>IFERROR(HLOOKUP(SANCO2!$D$8,'phius_monthly climate data'!$V$3:$CI$82,'phius_monthly climate data'!$CJ824,FALSE),"")</f>
        <v/>
      </c>
      <c r="CJ824">
        <v>822</v>
      </c>
    </row>
    <row r="825" spans="1:88" ht="15" thickBot="1" x14ac:dyDescent="0.35">
      <c r="A825" t="s">
        <v>5</v>
      </c>
      <c r="B825" t="s">
        <v>80</v>
      </c>
      <c r="C825" t="s">
        <v>924</v>
      </c>
      <c r="D825" s="39">
        <v>31.2</v>
      </c>
      <c r="E825" s="40">
        <v>33.4</v>
      </c>
      <c r="F825" s="40">
        <v>42.1</v>
      </c>
      <c r="G825" s="40">
        <v>53.2</v>
      </c>
      <c r="H825" s="40">
        <v>63.1</v>
      </c>
      <c r="I825" s="40">
        <v>72.400000000000006</v>
      </c>
      <c r="J825" s="40">
        <v>76.8</v>
      </c>
      <c r="K825" s="40">
        <v>74.8</v>
      </c>
      <c r="L825" s="40">
        <v>67.3</v>
      </c>
      <c r="M825" s="40">
        <v>55.5</v>
      </c>
      <c r="N825" s="40">
        <v>44.9</v>
      </c>
      <c r="O825" s="40">
        <v>35.6</v>
      </c>
      <c r="P825">
        <v>0</v>
      </c>
      <c r="S825" s="36" t="str">
        <f>IFERROR(HLOOKUP(SANCO2!$D$8,'phius_monthly climate data'!$V$3:$CI$82,'phius_monthly climate data'!$CJ825,FALSE),"")</f>
        <v/>
      </c>
      <c r="CJ825">
        <v>823</v>
      </c>
    </row>
    <row r="826" spans="1:88" ht="15" thickBot="1" x14ac:dyDescent="0.35">
      <c r="A826" t="s">
        <v>5</v>
      </c>
      <c r="B826" t="s">
        <v>80</v>
      </c>
      <c r="C826" t="s">
        <v>925</v>
      </c>
      <c r="D826" s="39">
        <v>34.299999999999997</v>
      </c>
      <c r="E826" s="40">
        <v>36.200000000000003</v>
      </c>
      <c r="F826" s="40">
        <v>44.1</v>
      </c>
      <c r="G826" s="40">
        <v>54.8</v>
      </c>
      <c r="H826" s="40">
        <v>64.400000000000006</v>
      </c>
      <c r="I826" s="40">
        <v>73.7</v>
      </c>
      <c r="J826" s="40">
        <v>78.7</v>
      </c>
      <c r="K826" s="40">
        <v>76.900000000000006</v>
      </c>
      <c r="L826" s="40">
        <v>69.7</v>
      </c>
      <c r="M826" s="40">
        <v>58.4</v>
      </c>
      <c r="N826" s="40">
        <v>47.9</v>
      </c>
      <c r="O826" s="40">
        <v>38.799999999999997</v>
      </c>
      <c r="P826">
        <v>20</v>
      </c>
      <c r="S826" s="36" t="str">
        <f>IFERROR(HLOOKUP(SANCO2!$D$8,'phius_monthly climate data'!$V$3:$CI$82,'phius_monthly climate data'!$CJ826,FALSE),"")</f>
        <v/>
      </c>
      <c r="CJ826">
        <v>824</v>
      </c>
    </row>
    <row r="827" spans="1:88" ht="15" thickBot="1" x14ac:dyDescent="0.35">
      <c r="A827" t="s">
        <v>5</v>
      </c>
      <c r="B827" t="s">
        <v>80</v>
      </c>
      <c r="C827" t="s">
        <v>926</v>
      </c>
      <c r="D827" s="39">
        <v>33.6</v>
      </c>
      <c r="E827" s="40">
        <v>35.5</v>
      </c>
      <c r="F827" s="40">
        <v>42.9</v>
      </c>
      <c r="G827" s="40">
        <v>53.6</v>
      </c>
      <c r="H827" s="40">
        <v>63.1</v>
      </c>
      <c r="I827" s="40">
        <v>72.3</v>
      </c>
      <c r="J827" s="40">
        <v>77.400000000000006</v>
      </c>
      <c r="K827" s="40">
        <v>75.5</v>
      </c>
      <c r="L827" s="40">
        <v>68.2</v>
      </c>
      <c r="M827" s="40">
        <v>56.8</v>
      </c>
      <c r="N827" s="40">
        <v>46.7</v>
      </c>
      <c r="O827" s="40">
        <v>38</v>
      </c>
      <c r="P827">
        <v>10</v>
      </c>
      <c r="S827" s="36" t="str">
        <f>IFERROR(HLOOKUP(SANCO2!$D$8,'phius_monthly climate data'!$V$3:$CI$82,'phius_monthly climate data'!$CJ827,FALSE),"")</f>
        <v/>
      </c>
      <c r="CJ827">
        <v>825</v>
      </c>
    </row>
    <row r="828" spans="1:88" ht="15" thickBot="1" x14ac:dyDescent="0.35">
      <c r="A828" t="s">
        <v>5</v>
      </c>
      <c r="B828" t="s">
        <v>80</v>
      </c>
      <c r="C828" t="s">
        <v>927</v>
      </c>
      <c r="D828" s="39">
        <v>30</v>
      </c>
      <c r="E828" s="40">
        <v>32.1</v>
      </c>
      <c r="F828" s="40">
        <v>40.700000000000003</v>
      </c>
      <c r="G828" s="40">
        <v>52.5</v>
      </c>
      <c r="H828" s="40">
        <v>61.6</v>
      </c>
      <c r="I828" s="40">
        <v>69.8</v>
      </c>
      <c r="J828" s="40">
        <v>73.400000000000006</v>
      </c>
      <c r="K828" s="40">
        <v>72.2</v>
      </c>
      <c r="L828" s="40">
        <v>64.900000000000006</v>
      </c>
      <c r="M828" s="40">
        <v>54.1</v>
      </c>
      <c r="N828" s="40">
        <v>43.6</v>
      </c>
      <c r="O828" s="40">
        <v>34.200000000000003</v>
      </c>
      <c r="P828">
        <v>16</v>
      </c>
      <c r="S828" s="36" t="str">
        <f>IFERROR(HLOOKUP(SANCO2!$D$8,'phius_monthly climate data'!$V$3:$CI$82,'phius_monthly climate data'!$CJ828,FALSE),"")</f>
        <v/>
      </c>
      <c r="CJ828">
        <v>826</v>
      </c>
    </row>
    <row r="829" spans="1:88" ht="15" thickBot="1" x14ac:dyDescent="0.35">
      <c r="A829" t="s">
        <v>5</v>
      </c>
      <c r="B829" t="s">
        <v>80</v>
      </c>
      <c r="C829" t="s">
        <v>928</v>
      </c>
      <c r="D829" s="39">
        <v>29.4</v>
      </c>
      <c r="E829" s="40">
        <v>31.5</v>
      </c>
      <c r="F829" s="40">
        <v>40.200000000000003</v>
      </c>
      <c r="G829" s="40">
        <v>51.9</v>
      </c>
      <c r="H829" s="40">
        <v>60.9</v>
      </c>
      <c r="I829" s="40">
        <v>69.5</v>
      </c>
      <c r="J829" s="40">
        <v>73</v>
      </c>
      <c r="K829" s="40">
        <v>71.8</v>
      </c>
      <c r="L829" s="40">
        <v>64.5</v>
      </c>
      <c r="M829" s="40">
        <v>53.4</v>
      </c>
      <c r="N829" s="40">
        <v>42.9</v>
      </c>
      <c r="O829" s="40">
        <v>33.700000000000003</v>
      </c>
      <c r="P829">
        <v>12</v>
      </c>
      <c r="S829" s="36" t="str">
        <f>IFERROR(HLOOKUP(SANCO2!$D$8,'phius_monthly climate data'!$V$3:$CI$82,'phius_monthly climate data'!$CJ829,FALSE),"")</f>
        <v/>
      </c>
      <c r="CJ829">
        <v>827</v>
      </c>
    </row>
    <row r="830" spans="1:88" ht="15" thickBot="1" x14ac:dyDescent="0.35">
      <c r="A830" t="s">
        <v>5</v>
      </c>
      <c r="B830" t="s">
        <v>80</v>
      </c>
      <c r="C830" t="s">
        <v>929</v>
      </c>
      <c r="D830" s="39">
        <v>31.3</v>
      </c>
      <c r="E830" s="40">
        <v>32.4</v>
      </c>
      <c r="F830" s="40">
        <v>41.6</v>
      </c>
      <c r="G830" s="40">
        <v>52.7</v>
      </c>
      <c r="H830" s="40">
        <v>62.3</v>
      </c>
      <c r="I830" s="40">
        <v>71.2</v>
      </c>
      <c r="J830" s="40">
        <v>75.8</v>
      </c>
      <c r="K830" s="40">
        <v>73.599999999999994</v>
      </c>
      <c r="L830" s="40">
        <v>66.5</v>
      </c>
      <c r="M830" s="40">
        <v>54.6</v>
      </c>
      <c r="N830" s="40">
        <v>44.7</v>
      </c>
      <c r="O830" s="40">
        <v>35.1</v>
      </c>
      <c r="P830">
        <v>11</v>
      </c>
      <c r="S830" s="36" t="str">
        <f>IFERROR(HLOOKUP(SANCO2!$D$8,'phius_monthly climate data'!$V$3:$CI$82,'phius_monthly climate data'!$CJ830,FALSE),"")</f>
        <v/>
      </c>
      <c r="CJ830">
        <v>828</v>
      </c>
    </row>
    <row r="831" spans="1:88" ht="15" thickBot="1" x14ac:dyDescent="0.35">
      <c r="A831" t="s">
        <v>5</v>
      </c>
      <c r="B831" t="s">
        <v>80</v>
      </c>
      <c r="C831" t="s">
        <v>930</v>
      </c>
      <c r="D831" s="39">
        <v>27.6</v>
      </c>
      <c r="E831" s="40">
        <v>29.6</v>
      </c>
      <c r="F831" s="40">
        <v>38.1</v>
      </c>
      <c r="G831" s="40">
        <v>50.3</v>
      </c>
      <c r="H831" s="40">
        <v>59.3</v>
      </c>
      <c r="I831" s="40">
        <v>67.7</v>
      </c>
      <c r="J831" s="40">
        <v>71.2</v>
      </c>
      <c r="K831" s="40">
        <v>70.8</v>
      </c>
      <c r="L831" s="40">
        <v>63.4</v>
      </c>
      <c r="M831" s="40">
        <v>52</v>
      </c>
      <c r="N831" s="40">
        <v>42</v>
      </c>
      <c r="O831" s="40">
        <v>31</v>
      </c>
      <c r="P831">
        <v>9</v>
      </c>
      <c r="S831" s="36" t="str">
        <f>IFERROR(HLOOKUP(SANCO2!$D$8,'phius_monthly climate data'!$V$3:$CI$82,'phius_monthly climate data'!$CJ831,FALSE),"")</f>
        <v/>
      </c>
      <c r="CJ831">
        <v>829</v>
      </c>
    </row>
    <row r="832" spans="1:88" ht="15" thickBot="1" x14ac:dyDescent="0.35">
      <c r="A832" t="s">
        <v>5</v>
      </c>
      <c r="B832" t="s">
        <v>80</v>
      </c>
      <c r="C832" t="s">
        <v>931</v>
      </c>
      <c r="D832" s="39">
        <v>28.5</v>
      </c>
      <c r="E832" s="40">
        <v>30.4</v>
      </c>
      <c r="F832" s="40">
        <v>38.6</v>
      </c>
      <c r="G832" s="40">
        <v>49.9</v>
      </c>
      <c r="H832" s="40">
        <v>58.4</v>
      </c>
      <c r="I832" s="40">
        <v>67.099999999999994</v>
      </c>
      <c r="J832" s="40">
        <v>70.7</v>
      </c>
      <c r="K832" s="40">
        <v>69</v>
      </c>
      <c r="L832" s="40">
        <v>62.1</v>
      </c>
      <c r="M832" s="40">
        <v>51.9</v>
      </c>
      <c r="N832" s="40">
        <v>41.4</v>
      </c>
      <c r="O832" s="40">
        <v>32.799999999999997</v>
      </c>
      <c r="P832">
        <v>14</v>
      </c>
      <c r="S832" s="36" t="str">
        <f>IFERROR(HLOOKUP(SANCO2!$D$8,'phius_monthly climate data'!$V$3:$CI$82,'phius_monthly climate data'!$CJ832,FALSE),"")</f>
        <v/>
      </c>
      <c r="CJ832">
        <v>830</v>
      </c>
    </row>
    <row r="833" spans="1:88" ht="15" thickBot="1" x14ac:dyDescent="0.35">
      <c r="A833" t="s">
        <v>5</v>
      </c>
      <c r="B833" t="s">
        <v>80</v>
      </c>
      <c r="C833" t="s">
        <v>932</v>
      </c>
      <c r="D833" s="39">
        <v>27.2</v>
      </c>
      <c r="E833" s="40">
        <v>29.3</v>
      </c>
      <c r="F833" s="40">
        <v>37.6</v>
      </c>
      <c r="G833" s="40">
        <v>49.4</v>
      </c>
      <c r="H833" s="40">
        <v>59.5</v>
      </c>
      <c r="I833" s="40">
        <v>67.900000000000006</v>
      </c>
      <c r="J833" s="40">
        <v>72.2</v>
      </c>
      <c r="K833" s="40">
        <v>70.400000000000006</v>
      </c>
      <c r="L833" s="40">
        <v>63</v>
      </c>
      <c r="M833" s="40">
        <v>51.9</v>
      </c>
      <c r="N833" s="40">
        <v>41.9</v>
      </c>
      <c r="O833" s="40">
        <v>32.200000000000003</v>
      </c>
      <c r="P833">
        <v>15</v>
      </c>
      <c r="S833" s="36" t="str">
        <f>IFERROR(HLOOKUP(SANCO2!$D$8,'phius_monthly climate data'!$V$3:$CI$82,'phius_monthly climate data'!$CJ833,FALSE),"")</f>
        <v/>
      </c>
      <c r="CJ833">
        <v>831</v>
      </c>
    </row>
    <row r="834" spans="1:88" ht="15" thickBot="1" x14ac:dyDescent="0.35">
      <c r="A834" t="s">
        <v>5</v>
      </c>
      <c r="B834" t="s">
        <v>80</v>
      </c>
      <c r="C834" t="s">
        <v>933</v>
      </c>
      <c r="D834" s="39">
        <v>27.9</v>
      </c>
      <c r="E834" s="40">
        <v>30.1</v>
      </c>
      <c r="F834" s="40">
        <v>39</v>
      </c>
      <c r="G834" s="40">
        <v>50.5</v>
      </c>
      <c r="H834" s="40">
        <v>60.4</v>
      </c>
      <c r="I834" s="40">
        <v>69.400000000000006</v>
      </c>
      <c r="J834" s="40">
        <v>73.400000000000006</v>
      </c>
      <c r="K834" s="40">
        <v>71.7</v>
      </c>
      <c r="L834" s="40">
        <v>64</v>
      </c>
      <c r="M834" s="40">
        <v>52.7</v>
      </c>
      <c r="N834" s="40">
        <v>42.1</v>
      </c>
      <c r="O834" s="40">
        <v>32.5</v>
      </c>
      <c r="P834">
        <v>10</v>
      </c>
      <c r="S834" s="36" t="str">
        <f>IFERROR(HLOOKUP(SANCO2!$D$8,'phius_monthly climate data'!$V$3:$CI$82,'phius_monthly climate data'!$CJ834,FALSE),"")</f>
        <v/>
      </c>
      <c r="CJ834">
        <v>832</v>
      </c>
    </row>
    <row r="835" spans="1:88" ht="15" thickBot="1" x14ac:dyDescent="0.35">
      <c r="A835" t="s">
        <v>5</v>
      </c>
      <c r="B835" t="s">
        <v>80</v>
      </c>
      <c r="C835" t="s">
        <v>934</v>
      </c>
      <c r="D835" s="39">
        <v>33</v>
      </c>
      <c r="E835" s="40">
        <v>34.700000000000003</v>
      </c>
      <c r="F835" s="40">
        <v>42.4</v>
      </c>
      <c r="G835" s="40">
        <v>52.9</v>
      </c>
      <c r="H835" s="40">
        <v>62.1</v>
      </c>
      <c r="I835" s="40">
        <v>71.7</v>
      </c>
      <c r="J835" s="40">
        <v>75.900000000000006</v>
      </c>
      <c r="K835" s="40">
        <v>73.8</v>
      </c>
      <c r="L835" s="40">
        <v>66.099999999999994</v>
      </c>
      <c r="M835" s="40">
        <v>55.6</v>
      </c>
      <c r="N835" s="40">
        <v>45.1</v>
      </c>
      <c r="O835" s="40">
        <v>37.1</v>
      </c>
      <c r="P835">
        <v>23</v>
      </c>
      <c r="S835" s="36" t="str">
        <f>IFERROR(HLOOKUP(SANCO2!$D$8,'phius_monthly climate data'!$V$3:$CI$82,'phius_monthly climate data'!$CJ835,FALSE),"")</f>
        <v/>
      </c>
      <c r="CJ835">
        <v>833</v>
      </c>
    </row>
    <row r="836" spans="1:88" ht="15" thickBot="1" x14ac:dyDescent="0.35">
      <c r="A836" t="s">
        <v>98</v>
      </c>
      <c r="B836" t="s">
        <v>81</v>
      </c>
      <c r="C836" t="s">
        <v>935</v>
      </c>
      <c r="D836" s="39">
        <v>19.2</v>
      </c>
      <c r="E836" s="40">
        <v>19.399999999999999</v>
      </c>
      <c r="F836" s="40">
        <v>27.3</v>
      </c>
      <c r="G836" s="40">
        <v>37.799999999999997</v>
      </c>
      <c r="H836" s="40">
        <v>48.3</v>
      </c>
      <c r="I836" s="40">
        <v>58.5</v>
      </c>
      <c r="J836" s="40">
        <v>66.2</v>
      </c>
      <c r="K836" s="40">
        <v>65.5</v>
      </c>
      <c r="L836" s="40">
        <v>58.3</v>
      </c>
      <c r="M836" s="40">
        <v>48</v>
      </c>
      <c r="N836" s="40">
        <v>37.9</v>
      </c>
      <c r="O836" s="40">
        <v>27.6</v>
      </c>
      <c r="P836">
        <v>3</v>
      </c>
      <c r="S836" s="36" t="str">
        <f>IFERROR(HLOOKUP(SANCO2!$D$8,'phius_monthly climate data'!$V$3:$CI$82,'phius_monthly climate data'!$CJ836,FALSE),"")</f>
        <v/>
      </c>
      <c r="CJ836">
        <v>834</v>
      </c>
    </row>
    <row r="837" spans="1:88" ht="15" thickBot="1" x14ac:dyDescent="0.35">
      <c r="A837" t="s">
        <v>98</v>
      </c>
      <c r="B837" t="s">
        <v>82</v>
      </c>
      <c r="C837" t="s">
        <v>936</v>
      </c>
      <c r="D837" s="39">
        <v>11.8</v>
      </c>
      <c r="E837" s="40">
        <v>13.9</v>
      </c>
      <c r="F837" s="40">
        <v>23.6</v>
      </c>
      <c r="G837" s="40">
        <v>36.200000000000003</v>
      </c>
      <c r="H837" s="40">
        <v>48.1</v>
      </c>
      <c r="I837" s="40">
        <v>58.5</v>
      </c>
      <c r="J837" s="40">
        <v>64.099999999999994</v>
      </c>
      <c r="K837" s="40">
        <v>62.7</v>
      </c>
      <c r="L837" s="40">
        <v>54.7</v>
      </c>
      <c r="M837" s="40">
        <v>43.3</v>
      </c>
      <c r="N837" s="40">
        <v>32.6</v>
      </c>
      <c r="O837" s="40">
        <v>20.5</v>
      </c>
      <c r="P837">
        <v>-14</v>
      </c>
      <c r="S837" s="36" t="str">
        <f>IFERROR(HLOOKUP(SANCO2!$D$8,'phius_monthly climate data'!$V$3:$CI$82,'phius_monthly climate data'!$CJ837,FALSE),"")</f>
        <v/>
      </c>
      <c r="CJ837">
        <v>835</v>
      </c>
    </row>
    <row r="838" spans="1:88" ht="15" thickBot="1" x14ac:dyDescent="0.35">
      <c r="A838" t="s">
        <v>98</v>
      </c>
      <c r="B838" t="s">
        <v>82</v>
      </c>
      <c r="C838" t="s">
        <v>937</v>
      </c>
      <c r="D838" s="39">
        <v>4.5999999999999996</v>
      </c>
      <c r="E838" s="40">
        <v>9</v>
      </c>
      <c r="F838" s="40">
        <v>19.899999999999999</v>
      </c>
      <c r="G838" s="40">
        <v>36</v>
      </c>
      <c r="H838" s="40">
        <v>50.5</v>
      </c>
      <c r="I838" s="40">
        <v>59.4</v>
      </c>
      <c r="J838" s="40">
        <v>64</v>
      </c>
      <c r="K838" s="40">
        <v>62.3</v>
      </c>
      <c r="L838" s="40">
        <v>54.1</v>
      </c>
      <c r="M838" s="40">
        <v>42.2</v>
      </c>
      <c r="N838" s="40">
        <v>29.9</v>
      </c>
      <c r="O838" s="40">
        <v>14.3</v>
      </c>
      <c r="P838">
        <v>-12</v>
      </c>
      <c r="S838" s="36" t="str">
        <f>IFERROR(HLOOKUP(SANCO2!$D$8,'phius_monthly climate data'!$V$3:$CI$82,'phius_monthly climate data'!$CJ838,FALSE),"")</f>
        <v/>
      </c>
      <c r="CJ838">
        <v>836</v>
      </c>
    </row>
    <row r="839" spans="1:88" ht="15" thickBot="1" x14ac:dyDescent="0.35">
      <c r="A839" t="s">
        <v>98</v>
      </c>
      <c r="B839" t="s">
        <v>82</v>
      </c>
      <c r="C839" t="s">
        <v>938</v>
      </c>
      <c r="D839" s="39">
        <v>15.2</v>
      </c>
      <c r="E839" s="40">
        <v>17.600000000000001</v>
      </c>
      <c r="F839" s="40">
        <v>28.5</v>
      </c>
      <c r="G839" s="40">
        <v>43</v>
      </c>
      <c r="H839" s="40">
        <v>56.5</v>
      </c>
      <c r="I839" s="40">
        <v>66.099999999999994</v>
      </c>
      <c r="J839" s="40">
        <v>69.5</v>
      </c>
      <c r="K839" s="40">
        <v>67.3</v>
      </c>
      <c r="L839" s="40">
        <v>59.8</v>
      </c>
      <c r="M839" s="40">
        <v>47.8</v>
      </c>
      <c r="N839" s="40">
        <v>36.299999999999997</v>
      </c>
      <c r="O839" s="40">
        <v>23.4</v>
      </c>
      <c r="P839">
        <v>-5</v>
      </c>
      <c r="S839" s="36" t="str">
        <f>IFERROR(HLOOKUP(SANCO2!$D$8,'phius_monthly climate data'!$V$3:$CI$82,'phius_monthly climate data'!$CJ839,FALSE),"")</f>
        <v/>
      </c>
      <c r="CJ839">
        <v>837</v>
      </c>
    </row>
    <row r="840" spans="1:88" ht="15" thickBot="1" x14ac:dyDescent="0.35">
      <c r="A840" t="s">
        <v>98</v>
      </c>
      <c r="B840" t="s">
        <v>82</v>
      </c>
      <c r="C840" t="s">
        <v>939</v>
      </c>
      <c r="D840" s="39">
        <v>13.2</v>
      </c>
      <c r="E840" s="40">
        <v>16.3</v>
      </c>
      <c r="F840" s="40">
        <v>27.2</v>
      </c>
      <c r="G840" s="40">
        <v>42.4</v>
      </c>
      <c r="H840" s="40">
        <v>55.8</v>
      </c>
      <c r="I840" s="40">
        <v>65.2</v>
      </c>
      <c r="J840" s="40">
        <v>69</v>
      </c>
      <c r="K840" s="40">
        <v>67.099999999999994</v>
      </c>
      <c r="L840" s="40">
        <v>59.2</v>
      </c>
      <c r="M840" s="40">
        <v>46.8</v>
      </c>
      <c r="N840" s="40">
        <v>34.799999999999997</v>
      </c>
      <c r="O840" s="40">
        <v>21.2</v>
      </c>
      <c r="P840">
        <v>-8</v>
      </c>
      <c r="S840" s="36" t="str">
        <f>IFERROR(HLOOKUP(SANCO2!$D$8,'phius_monthly climate data'!$V$3:$CI$82,'phius_monthly climate data'!$CJ840,FALSE),"")</f>
        <v/>
      </c>
      <c r="CJ840">
        <v>838</v>
      </c>
    </row>
    <row r="841" spans="1:88" ht="15" thickBot="1" x14ac:dyDescent="0.35">
      <c r="A841" t="s">
        <v>98</v>
      </c>
      <c r="B841" t="s">
        <v>82</v>
      </c>
      <c r="C841" t="s">
        <v>940</v>
      </c>
      <c r="D841" s="39">
        <v>15.3</v>
      </c>
      <c r="E841" s="40">
        <v>18.3</v>
      </c>
      <c r="F841" s="40">
        <v>28</v>
      </c>
      <c r="G841" s="40">
        <v>41.8</v>
      </c>
      <c r="H841" s="40">
        <v>54</v>
      </c>
      <c r="I841" s="40">
        <v>63.1</v>
      </c>
      <c r="J841" s="40">
        <v>67.2</v>
      </c>
      <c r="K841" s="40">
        <v>65.7</v>
      </c>
      <c r="L841" s="40">
        <v>58.2</v>
      </c>
      <c r="M841" s="40">
        <v>46.1</v>
      </c>
      <c r="N841" s="40">
        <v>35.4</v>
      </c>
      <c r="O841" s="40">
        <v>22.8</v>
      </c>
      <c r="P841">
        <v>-7</v>
      </c>
      <c r="S841" s="36" t="str">
        <f>IFERROR(HLOOKUP(SANCO2!$D$8,'phius_monthly climate data'!$V$3:$CI$82,'phius_monthly climate data'!$CJ841,FALSE),"")</f>
        <v/>
      </c>
      <c r="CJ841">
        <v>839</v>
      </c>
    </row>
    <row r="842" spans="1:88" ht="15" thickBot="1" x14ac:dyDescent="0.35">
      <c r="A842" t="s">
        <v>98</v>
      </c>
      <c r="B842" t="s">
        <v>82</v>
      </c>
      <c r="C842" t="s">
        <v>941</v>
      </c>
      <c r="D842" s="39">
        <v>6.2</v>
      </c>
      <c r="E842" s="40">
        <v>10</v>
      </c>
      <c r="F842" s="40">
        <v>22.4</v>
      </c>
      <c r="G842" s="40">
        <v>37.299999999999997</v>
      </c>
      <c r="H842" s="40">
        <v>51.5</v>
      </c>
      <c r="I842" s="40">
        <v>61.5</v>
      </c>
      <c r="J842" s="40">
        <v>65.8</v>
      </c>
      <c r="K842" s="40">
        <v>63.5</v>
      </c>
      <c r="L842" s="40">
        <v>55.2</v>
      </c>
      <c r="M842" s="40">
        <v>42.9</v>
      </c>
      <c r="N842" s="40">
        <v>30.1</v>
      </c>
      <c r="O842" s="40">
        <v>15.7</v>
      </c>
      <c r="P842">
        <v>-3</v>
      </c>
      <c r="S842" s="36" t="str">
        <f>IFERROR(HLOOKUP(SANCO2!$D$8,'phius_monthly climate data'!$V$3:$CI$82,'phius_monthly climate data'!$CJ842,FALSE),"")</f>
        <v/>
      </c>
      <c r="CJ842">
        <v>840</v>
      </c>
    </row>
    <row r="843" spans="1:88" ht="15" thickBot="1" x14ac:dyDescent="0.35">
      <c r="A843" t="s">
        <v>98</v>
      </c>
      <c r="B843" t="s">
        <v>82</v>
      </c>
      <c r="C843" t="s">
        <v>942</v>
      </c>
      <c r="D843" s="39">
        <v>11.8</v>
      </c>
      <c r="E843" s="40">
        <v>13.9</v>
      </c>
      <c r="F843" s="40">
        <v>23.6</v>
      </c>
      <c r="G843" s="40">
        <v>36.200000000000003</v>
      </c>
      <c r="H843" s="40">
        <v>48.1</v>
      </c>
      <c r="I843" s="40">
        <v>58.5</v>
      </c>
      <c r="J843" s="40">
        <v>64.099999999999994</v>
      </c>
      <c r="K843" s="40">
        <v>62.7</v>
      </c>
      <c r="L843" s="40">
        <v>54.7</v>
      </c>
      <c r="M843" s="40">
        <v>43.3</v>
      </c>
      <c r="N843" s="40">
        <v>32.6</v>
      </c>
      <c r="O843" s="40">
        <v>20.5</v>
      </c>
      <c r="P843">
        <v>-3</v>
      </c>
      <c r="S843" s="36" t="str">
        <f>IFERROR(HLOOKUP(SANCO2!$D$8,'phius_monthly climate data'!$V$3:$CI$82,'phius_monthly climate data'!$CJ843,FALSE),"")</f>
        <v/>
      </c>
      <c r="CJ843">
        <v>841</v>
      </c>
    </row>
    <row r="844" spans="1:88" ht="15" thickBot="1" x14ac:dyDescent="0.35">
      <c r="A844" t="s">
        <v>98</v>
      </c>
      <c r="B844" t="s">
        <v>82</v>
      </c>
      <c r="C844" t="s">
        <v>943</v>
      </c>
      <c r="D844" s="39">
        <v>10.3</v>
      </c>
      <c r="E844" s="40">
        <v>12.8</v>
      </c>
      <c r="F844" s="40">
        <v>21.7</v>
      </c>
      <c r="G844" s="40">
        <v>34.299999999999997</v>
      </c>
      <c r="H844" s="40">
        <v>47.7</v>
      </c>
      <c r="I844" s="40">
        <v>58.7</v>
      </c>
      <c r="J844" s="40">
        <v>61.7</v>
      </c>
      <c r="K844" s="40">
        <v>60.6</v>
      </c>
      <c r="L844" s="40">
        <v>52.7</v>
      </c>
      <c r="M844" s="40">
        <v>39.700000000000003</v>
      </c>
      <c r="N844" s="40">
        <v>29.1</v>
      </c>
      <c r="O844" s="40">
        <v>17.399999999999999</v>
      </c>
      <c r="P844">
        <v>-11</v>
      </c>
      <c r="S844" s="36" t="str">
        <f>IFERROR(HLOOKUP(SANCO2!$D$8,'phius_monthly climate data'!$V$3:$CI$82,'phius_monthly climate data'!$CJ844,FALSE),"")</f>
        <v/>
      </c>
      <c r="CJ844">
        <v>842</v>
      </c>
    </row>
    <row r="845" spans="1:88" ht="15" thickBot="1" x14ac:dyDescent="0.35">
      <c r="A845" t="s">
        <v>98</v>
      </c>
      <c r="B845" t="s">
        <v>82</v>
      </c>
      <c r="C845" t="s">
        <v>944</v>
      </c>
      <c r="D845" s="39">
        <v>15.9</v>
      </c>
      <c r="E845" s="40">
        <v>18.5</v>
      </c>
      <c r="F845" s="40">
        <v>29</v>
      </c>
      <c r="G845" s="40">
        <v>43.6</v>
      </c>
      <c r="H845" s="40">
        <v>56.8</v>
      </c>
      <c r="I845" s="40">
        <v>66.400000000000006</v>
      </c>
      <c r="J845" s="40">
        <v>70.599999999999994</v>
      </c>
      <c r="K845" s="40">
        <v>69</v>
      </c>
      <c r="L845" s="40">
        <v>60.7</v>
      </c>
      <c r="M845" s="40">
        <v>48.3</v>
      </c>
      <c r="N845" s="40">
        <v>36.5</v>
      </c>
      <c r="O845" s="40">
        <v>23.6</v>
      </c>
      <c r="P845">
        <v>-1</v>
      </c>
      <c r="S845" s="36" t="str">
        <f>IFERROR(HLOOKUP(SANCO2!$D$8,'phius_monthly climate data'!$V$3:$CI$82,'phius_monthly climate data'!$CJ845,FALSE),"")</f>
        <v/>
      </c>
      <c r="CJ845">
        <v>843</v>
      </c>
    </row>
    <row r="846" spans="1:88" ht="15" thickBot="1" x14ac:dyDescent="0.35">
      <c r="A846" t="s">
        <v>98</v>
      </c>
      <c r="B846" t="s">
        <v>82</v>
      </c>
      <c r="C846" t="s">
        <v>945</v>
      </c>
      <c r="D846" s="39">
        <v>12.6</v>
      </c>
      <c r="E846" s="40">
        <v>15.5</v>
      </c>
      <c r="F846" s="40">
        <v>26.5</v>
      </c>
      <c r="G846" s="40">
        <v>41.9</v>
      </c>
      <c r="H846" s="40">
        <v>55</v>
      </c>
      <c r="I846" s="40">
        <v>64.3</v>
      </c>
      <c r="J846" s="40">
        <v>68.2</v>
      </c>
      <c r="K846" s="40">
        <v>66.599999999999994</v>
      </c>
      <c r="L846" s="40">
        <v>58.1</v>
      </c>
      <c r="M846" s="40">
        <v>46</v>
      </c>
      <c r="N846" s="40">
        <v>34</v>
      </c>
      <c r="O846" s="40">
        <v>20.5</v>
      </c>
      <c r="P846">
        <v>-4</v>
      </c>
      <c r="S846" s="36" t="str">
        <f>IFERROR(HLOOKUP(SANCO2!$D$8,'phius_monthly climate data'!$V$3:$CI$82,'phius_monthly climate data'!$CJ846,FALSE),"")</f>
        <v/>
      </c>
      <c r="CJ846">
        <v>844</v>
      </c>
    </row>
    <row r="847" spans="1:88" ht="15" thickBot="1" x14ac:dyDescent="0.35">
      <c r="A847" t="s">
        <v>98</v>
      </c>
      <c r="B847" t="s">
        <v>82</v>
      </c>
      <c r="C847" t="s">
        <v>946</v>
      </c>
      <c r="D847" s="39">
        <v>12.5</v>
      </c>
      <c r="E847" s="40">
        <v>15.2</v>
      </c>
      <c r="F847" s="40">
        <v>26.3</v>
      </c>
      <c r="G847" s="40">
        <v>41.3</v>
      </c>
      <c r="H847" s="40">
        <v>55</v>
      </c>
      <c r="I847" s="40">
        <v>64.2</v>
      </c>
      <c r="J847" s="40">
        <v>68.400000000000006</v>
      </c>
      <c r="K847" s="40">
        <v>66.3</v>
      </c>
      <c r="L847" s="40">
        <v>58.5</v>
      </c>
      <c r="M847" s="40">
        <v>46.8</v>
      </c>
      <c r="N847" s="40">
        <v>34.9</v>
      </c>
      <c r="O847" s="40">
        <v>21.4</v>
      </c>
      <c r="P847">
        <v>-7</v>
      </c>
      <c r="S847" s="36" t="str">
        <f>IFERROR(HLOOKUP(SANCO2!$D$8,'phius_monthly climate data'!$V$3:$CI$82,'phius_monthly climate data'!$CJ847,FALSE),"")</f>
        <v/>
      </c>
      <c r="CJ847">
        <v>845</v>
      </c>
    </row>
    <row r="848" spans="1:88" ht="15" thickBot="1" x14ac:dyDescent="0.35">
      <c r="A848" t="s">
        <v>98</v>
      </c>
      <c r="B848" t="s">
        <v>82</v>
      </c>
      <c r="C848" t="s">
        <v>947</v>
      </c>
      <c r="D848" s="39">
        <v>14.1</v>
      </c>
      <c r="E848" s="40">
        <v>16.600000000000001</v>
      </c>
      <c r="F848" s="40">
        <v>24.8</v>
      </c>
      <c r="G848" s="40">
        <v>36.6</v>
      </c>
      <c r="H848" s="40">
        <v>46.7</v>
      </c>
      <c r="I848" s="40">
        <v>54.9</v>
      </c>
      <c r="J848" s="40">
        <v>60.2</v>
      </c>
      <c r="K848" s="40">
        <v>58.9</v>
      </c>
      <c r="L848" s="40">
        <v>52.8</v>
      </c>
      <c r="M848" s="40">
        <v>43.2</v>
      </c>
      <c r="N848" s="40">
        <v>33.9</v>
      </c>
      <c r="O848" s="40">
        <v>22.5</v>
      </c>
      <c r="P848">
        <v>-3</v>
      </c>
      <c r="S848" s="36" t="str">
        <f>IFERROR(HLOOKUP(SANCO2!$D$8,'phius_monthly climate data'!$V$3:$CI$82,'phius_monthly climate data'!$CJ848,FALSE),"")</f>
        <v/>
      </c>
      <c r="CJ848">
        <v>846</v>
      </c>
    </row>
    <row r="849" spans="1:88" ht="15" thickBot="1" x14ac:dyDescent="0.35">
      <c r="A849" t="s">
        <v>98</v>
      </c>
      <c r="B849" t="s">
        <v>82</v>
      </c>
      <c r="C849" t="s">
        <v>948</v>
      </c>
      <c r="D849" s="39">
        <v>11.1</v>
      </c>
      <c r="E849" s="40">
        <v>14</v>
      </c>
      <c r="F849" s="40">
        <v>24.9</v>
      </c>
      <c r="G849" s="40">
        <v>39.200000000000003</v>
      </c>
      <c r="H849" s="40">
        <v>53.1</v>
      </c>
      <c r="I849" s="40">
        <v>62.7</v>
      </c>
      <c r="J849" s="40">
        <v>67.3</v>
      </c>
      <c r="K849" s="40">
        <v>65.5</v>
      </c>
      <c r="L849" s="40">
        <v>56.9</v>
      </c>
      <c r="M849" s="40">
        <v>44.8</v>
      </c>
      <c r="N849" s="40">
        <v>32.5</v>
      </c>
      <c r="O849" s="40">
        <v>19.2</v>
      </c>
      <c r="P849">
        <v>-5</v>
      </c>
      <c r="S849" s="36" t="str">
        <f>IFERROR(HLOOKUP(SANCO2!$D$8,'phius_monthly climate data'!$V$3:$CI$82,'phius_monthly climate data'!$CJ849,FALSE),"")</f>
        <v/>
      </c>
      <c r="CJ849">
        <v>847</v>
      </c>
    </row>
    <row r="850" spans="1:88" ht="15" thickBot="1" x14ac:dyDescent="0.35">
      <c r="A850" t="s">
        <v>98</v>
      </c>
      <c r="B850" t="s">
        <v>82</v>
      </c>
      <c r="C850" t="s">
        <v>949</v>
      </c>
      <c r="D850" s="39">
        <v>13.4</v>
      </c>
      <c r="E850" s="40">
        <v>15.5</v>
      </c>
      <c r="F850" s="40">
        <v>26.1</v>
      </c>
      <c r="G850" s="40">
        <v>40.1</v>
      </c>
      <c r="H850" s="40">
        <v>52.5</v>
      </c>
      <c r="I850" s="40">
        <v>61.5</v>
      </c>
      <c r="J850" s="40">
        <v>65.599999999999994</v>
      </c>
      <c r="K850" s="40">
        <v>63.9</v>
      </c>
      <c r="L850" s="40">
        <v>55.9</v>
      </c>
      <c r="M850" s="40">
        <v>44.6</v>
      </c>
      <c r="N850" s="40">
        <v>33.5</v>
      </c>
      <c r="O850" s="40">
        <v>21</v>
      </c>
      <c r="P850">
        <v>-6</v>
      </c>
      <c r="S850" s="36" t="str">
        <f>IFERROR(HLOOKUP(SANCO2!$D$8,'phius_monthly climate data'!$V$3:$CI$82,'phius_monthly climate data'!$CJ850,FALSE),"")</f>
        <v/>
      </c>
      <c r="CJ850">
        <v>848</v>
      </c>
    </row>
    <row r="851" spans="1:88" ht="15" thickBot="1" x14ac:dyDescent="0.35">
      <c r="A851" t="s">
        <v>98</v>
      </c>
      <c r="B851" t="s">
        <v>82</v>
      </c>
      <c r="C851" t="s">
        <v>950</v>
      </c>
      <c r="D851" s="39">
        <v>15.8</v>
      </c>
      <c r="E851" s="40">
        <v>18.100000000000001</v>
      </c>
      <c r="F851" s="40">
        <v>28.7</v>
      </c>
      <c r="G851" s="40">
        <v>43.2</v>
      </c>
      <c r="H851" s="40">
        <v>55.7</v>
      </c>
      <c r="I851" s="40">
        <v>65.5</v>
      </c>
      <c r="J851" s="40">
        <v>69.099999999999994</v>
      </c>
      <c r="K851" s="40">
        <v>66.7</v>
      </c>
      <c r="L851" s="40">
        <v>59.5</v>
      </c>
      <c r="M851" s="40">
        <v>47.7</v>
      </c>
      <c r="N851" s="40">
        <v>36.4</v>
      </c>
      <c r="O851" s="40">
        <v>23.6</v>
      </c>
      <c r="P851">
        <v>-6</v>
      </c>
      <c r="S851" s="36" t="str">
        <f>IFERROR(HLOOKUP(SANCO2!$D$8,'phius_monthly climate data'!$V$3:$CI$82,'phius_monthly climate data'!$CJ851,FALSE),"")</f>
        <v/>
      </c>
      <c r="CJ851">
        <v>849</v>
      </c>
    </row>
    <row r="852" spans="1:88" ht="15" thickBot="1" x14ac:dyDescent="0.35">
      <c r="A852" t="s">
        <v>98</v>
      </c>
      <c r="B852" t="s">
        <v>82</v>
      </c>
      <c r="C852" t="s">
        <v>951</v>
      </c>
      <c r="D852" s="39">
        <v>15.4</v>
      </c>
      <c r="E852" s="40">
        <v>18.2</v>
      </c>
      <c r="F852" s="40">
        <v>28.5</v>
      </c>
      <c r="G852" s="40">
        <v>43.2</v>
      </c>
      <c r="H852" s="40">
        <v>56.3</v>
      </c>
      <c r="I852" s="40">
        <v>65.7</v>
      </c>
      <c r="J852" s="40">
        <v>69.7</v>
      </c>
      <c r="K852" s="40">
        <v>67.7</v>
      </c>
      <c r="L852" s="40">
        <v>60</v>
      </c>
      <c r="M852" s="40">
        <v>48.1</v>
      </c>
      <c r="N852" s="40">
        <v>35.9</v>
      </c>
      <c r="O852" s="40">
        <v>22.8</v>
      </c>
      <c r="P852">
        <v>-5</v>
      </c>
      <c r="S852" s="36" t="str">
        <f>IFERROR(HLOOKUP(SANCO2!$D$8,'phius_monthly climate data'!$V$3:$CI$82,'phius_monthly climate data'!$CJ852,FALSE),"")</f>
        <v/>
      </c>
      <c r="CJ852">
        <v>850</v>
      </c>
    </row>
    <row r="853" spans="1:88" ht="15" thickBot="1" x14ac:dyDescent="0.35">
      <c r="A853" t="s">
        <v>98</v>
      </c>
      <c r="B853" t="s">
        <v>82</v>
      </c>
      <c r="C853" t="s">
        <v>952</v>
      </c>
      <c r="D853" s="39">
        <v>12.2</v>
      </c>
      <c r="E853" s="40">
        <v>16.5</v>
      </c>
      <c r="F853" s="40">
        <v>25.9</v>
      </c>
      <c r="G853" s="40">
        <v>40</v>
      </c>
      <c r="H853" s="40">
        <v>53.8</v>
      </c>
      <c r="I853" s="40">
        <v>62.5</v>
      </c>
      <c r="J853" s="40">
        <v>67.7</v>
      </c>
      <c r="K853" s="40">
        <v>65.900000000000006</v>
      </c>
      <c r="L853" s="40">
        <v>58</v>
      </c>
      <c r="M853" s="40">
        <v>45.5</v>
      </c>
      <c r="N853" s="40">
        <v>34</v>
      </c>
      <c r="O853" s="40">
        <v>20.2</v>
      </c>
      <c r="P853">
        <v>-5</v>
      </c>
      <c r="S853" s="36" t="str">
        <f>IFERROR(HLOOKUP(SANCO2!$D$8,'phius_monthly climate data'!$V$3:$CI$82,'phius_monthly climate data'!$CJ853,FALSE),"")</f>
        <v/>
      </c>
      <c r="CJ853">
        <v>851</v>
      </c>
    </row>
    <row r="854" spans="1:88" ht="15" thickBot="1" x14ac:dyDescent="0.35">
      <c r="A854" t="s">
        <v>98</v>
      </c>
      <c r="B854" t="s">
        <v>82</v>
      </c>
      <c r="C854" t="s">
        <v>953</v>
      </c>
      <c r="D854" s="39">
        <v>13.6</v>
      </c>
      <c r="E854" s="40">
        <v>16.3</v>
      </c>
      <c r="F854" s="40">
        <v>26.6</v>
      </c>
      <c r="G854" s="40">
        <v>40.299999999999997</v>
      </c>
      <c r="H854" s="40">
        <v>54.1</v>
      </c>
      <c r="I854" s="40">
        <v>64.400000000000006</v>
      </c>
      <c r="J854" s="40">
        <v>69</v>
      </c>
      <c r="K854" s="40">
        <v>67.5</v>
      </c>
      <c r="L854" s="40">
        <v>59.5</v>
      </c>
      <c r="M854" s="40">
        <v>47.4</v>
      </c>
      <c r="N854" s="40">
        <v>35.200000000000003</v>
      </c>
      <c r="O854" s="40">
        <v>22.3</v>
      </c>
      <c r="P854">
        <v>-5</v>
      </c>
      <c r="S854" s="36" t="str">
        <f>IFERROR(HLOOKUP(SANCO2!$D$8,'phius_monthly climate data'!$V$3:$CI$82,'phius_monthly climate data'!$CJ854,FALSE),"")</f>
        <v/>
      </c>
      <c r="CJ854">
        <v>852</v>
      </c>
    </row>
    <row r="855" spans="1:88" ht="15" thickBot="1" x14ac:dyDescent="0.35">
      <c r="A855" t="s">
        <v>98</v>
      </c>
      <c r="B855" t="s">
        <v>82</v>
      </c>
      <c r="C855" t="s">
        <v>954</v>
      </c>
      <c r="D855" s="39">
        <v>14.8</v>
      </c>
      <c r="E855" s="40">
        <v>17.7</v>
      </c>
      <c r="F855" s="40">
        <v>28</v>
      </c>
      <c r="G855" s="40">
        <v>42.7</v>
      </c>
      <c r="H855" s="40">
        <v>56.1</v>
      </c>
      <c r="I855" s="40">
        <v>65.5</v>
      </c>
      <c r="J855" s="40">
        <v>69</v>
      </c>
      <c r="K855" s="40">
        <v>66.900000000000006</v>
      </c>
      <c r="L855" s="40">
        <v>59.3</v>
      </c>
      <c r="M855" s="40">
        <v>47.5</v>
      </c>
      <c r="N855" s="40">
        <v>35.6</v>
      </c>
      <c r="O855" s="40">
        <v>22.7</v>
      </c>
      <c r="P855">
        <v>-6</v>
      </c>
      <c r="S855" s="36" t="str">
        <f>IFERROR(HLOOKUP(SANCO2!$D$8,'phius_monthly climate data'!$V$3:$CI$82,'phius_monthly climate data'!$CJ855,FALSE),"")</f>
        <v/>
      </c>
      <c r="CJ855">
        <v>853</v>
      </c>
    </row>
    <row r="856" spans="1:88" ht="15" thickBot="1" x14ac:dyDescent="0.35">
      <c r="A856" t="s">
        <v>5</v>
      </c>
      <c r="B856" t="s">
        <v>83</v>
      </c>
      <c r="C856" t="s">
        <v>955</v>
      </c>
      <c r="D856" s="39">
        <v>33.1</v>
      </c>
      <c r="E856" s="40">
        <v>33.700000000000003</v>
      </c>
      <c r="F856" s="40">
        <v>38.799999999999997</v>
      </c>
      <c r="G856" s="40">
        <v>46.8</v>
      </c>
      <c r="H856" s="40">
        <v>55.4</v>
      </c>
      <c r="I856" s="40">
        <v>64.900000000000006</v>
      </c>
      <c r="J856" s="40">
        <v>71.5</v>
      </c>
      <c r="K856" s="40">
        <v>70.599999999999994</v>
      </c>
      <c r="L856" s="40">
        <v>65.2</v>
      </c>
      <c r="M856" s="40">
        <v>55.9</v>
      </c>
      <c r="N856" s="40">
        <v>46.9</v>
      </c>
      <c r="O856" s="40">
        <v>38.700000000000003</v>
      </c>
      <c r="P856">
        <v>28</v>
      </c>
      <c r="S856" s="36" t="str">
        <f>IFERROR(HLOOKUP(SANCO2!$D$8,'phius_monthly climate data'!$V$3:$CI$82,'phius_monthly climate data'!$CJ856,FALSE),"")</f>
        <v/>
      </c>
      <c r="CJ856">
        <v>854</v>
      </c>
    </row>
    <row r="857" spans="1:88" ht="15" thickBot="1" x14ac:dyDescent="0.35">
      <c r="A857" t="s">
        <v>5</v>
      </c>
      <c r="B857" t="s">
        <v>83</v>
      </c>
      <c r="C857" t="s">
        <v>956</v>
      </c>
      <c r="D857" s="39">
        <v>27.8</v>
      </c>
      <c r="E857" s="40">
        <v>29.4</v>
      </c>
      <c r="F857" s="40">
        <v>36.9</v>
      </c>
      <c r="G857" s="40">
        <v>47.7</v>
      </c>
      <c r="H857" s="40">
        <v>56.4</v>
      </c>
      <c r="I857" s="40">
        <v>65.400000000000006</v>
      </c>
      <c r="J857" s="40">
        <v>70.8</v>
      </c>
      <c r="K857" s="40">
        <v>69.2</v>
      </c>
      <c r="L857" s="40">
        <v>61.9</v>
      </c>
      <c r="M857" s="40">
        <v>51.4</v>
      </c>
      <c r="N857" s="40">
        <v>41.9</v>
      </c>
      <c r="O857" s="40">
        <v>32.799999999999997</v>
      </c>
      <c r="P857">
        <v>10</v>
      </c>
      <c r="S857" s="36" t="str">
        <f>IFERROR(HLOOKUP(SANCO2!$D$8,'phius_monthly climate data'!$V$3:$CI$82,'phius_monthly climate data'!$CJ857,FALSE),"")</f>
        <v/>
      </c>
      <c r="CJ857">
        <v>855</v>
      </c>
    </row>
    <row r="858" spans="1:88" ht="15" thickBot="1" x14ac:dyDescent="0.35">
      <c r="A858" t="s">
        <v>5</v>
      </c>
      <c r="B858" t="s">
        <v>83</v>
      </c>
      <c r="C858" t="s">
        <v>957</v>
      </c>
      <c r="D858" s="39">
        <v>30.3</v>
      </c>
      <c r="E858" s="40">
        <v>31.9</v>
      </c>
      <c r="F858" s="40">
        <v>39</v>
      </c>
      <c r="G858" s="40">
        <v>49.3</v>
      </c>
      <c r="H858" s="40">
        <v>58.6</v>
      </c>
      <c r="I858" s="40">
        <v>68.099999999999994</v>
      </c>
      <c r="J858" s="40">
        <v>74</v>
      </c>
      <c r="K858" s="40">
        <v>72.5</v>
      </c>
      <c r="L858" s="40">
        <v>65.099999999999994</v>
      </c>
      <c r="M858" s="40">
        <v>54.4</v>
      </c>
      <c r="N858" s="40">
        <v>44.7</v>
      </c>
      <c r="O858" s="40">
        <v>35.6</v>
      </c>
      <c r="P858">
        <v>17</v>
      </c>
      <c r="S858" s="36" t="str">
        <f>IFERROR(HLOOKUP(SANCO2!$D$8,'phius_monthly climate data'!$V$3:$CI$82,'phius_monthly climate data'!$CJ858,FALSE),"")</f>
        <v/>
      </c>
      <c r="CJ858">
        <v>856</v>
      </c>
    </row>
    <row r="859" spans="1:88" ht="15" thickBot="1" x14ac:dyDescent="0.35">
      <c r="A859" t="s">
        <v>158</v>
      </c>
      <c r="B859" t="s">
        <v>84</v>
      </c>
      <c r="C859" t="s">
        <v>958</v>
      </c>
      <c r="D859" s="39">
        <v>58.2</v>
      </c>
      <c r="E859" s="40">
        <v>63.4</v>
      </c>
      <c r="F859" s="40">
        <v>70.5</v>
      </c>
      <c r="G859" s="40">
        <v>80.8</v>
      </c>
      <c r="H859" s="40">
        <v>90.8</v>
      </c>
      <c r="I859" s="40">
        <v>95.9</v>
      </c>
      <c r="J859" s="40">
        <v>97.6</v>
      </c>
      <c r="K859" s="40">
        <v>97.5</v>
      </c>
      <c r="L859" s="40">
        <v>91.8</v>
      </c>
      <c r="M859" s="40">
        <v>82.8</v>
      </c>
      <c r="N859" s="40">
        <v>70.599999999999994</v>
      </c>
      <c r="O859" s="40">
        <v>61.8</v>
      </c>
      <c r="P859">
        <v>49</v>
      </c>
      <c r="S859" s="36" t="str">
        <f>IFERROR(HLOOKUP(SANCO2!$D$8,'phius_monthly climate data'!$V$3:$CI$82,'phius_monthly climate data'!$CJ859,FALSE),"")</f>
        <v/>
      </c>
      <c r="CJ859">
        <v>857</v>
      </c>
    </row>
    <row r="860" spans="1:88" ht="15" thickBot="1" x14ac:dyDescent="0.35">
      <c r="A860" t="s">
        <v>5</v>
      </c>
      <c r="B860" t="s">
        <v>85</v>
      </c>
      <c r="C860" t="s">
        <v>959</v>
      </c>
      <c r="D860" s="39">
        <v>43.3</v>
      </c>
      <c r="E860" s="40">
        <v>46.4</v>
      </c>
      <c r="F860" s="40">
        <v>53.2</v>
      </c>
      <c r="G860" s="40">
        <v>61.2</v>
      </c>
      <c r="H860" s="40">
        <v>69.2</v>
      </c>
      <c r="I860" s="40">
        <v>76.599999999999994</v>
      </c>
      <c r="J860" s="40">
        <v>79.8</v>
      </c>
      <c r="K860" s="40">
        <v>78.900000000000006</v>
      </c>
      <c r="L860" s="40">
        <v>72.7</v>
      </c>
      <c r="M860" s="40">
        <v>62</v>
      </c>
      <c r="N860" s="40">
        <v>51.9</v>
      </c>
      <c r="O860" s="40">
        <v>45.1</v>
      </c>
      <c r="P860">
        <v>24</v>
      </c>
      <c r="S860" s="36" t="str">
        <f>IFERROR(HLOOKUP(SANCO2!$D$8,'phius_monthly climate data'!$V$3:$CI$82,'phius_monthly climate data'!$CJ860,FALSE),"")</f>
        <v/>
      </c>
      <c r="CJ860">
        <v>858</v>
      </c>
    </row>
    <row r="861" spans="1:88" ht="15" thickBot="1" x14ac:dyDescent="0.35">
      <c r="A861" t="s">
        <v>5</v>
      </c>
      <c r="B861" t="s">
        <v>85</v>
      </c>
      <c r="C861" t="s">
        <v>960</v>
      </c>
      <c r="D861" s="39">
        <v>50.2</v>
      </c>
      <c r="E861" s="40">
        <v>53</v>
      </c>
      <c r="F861" s="40">
        <v>59</v>
      </c>
      <c r="G861" s="40">
        <v>66.2</v>
      </c>
      <c r="H861" s="40">
        <v>73.8</v>
      </c>
      <c r="I861" s="40">
        <v>79.900000000000006</v>
      </c>
      <c r="J861" s="40">
        <v>82.8</v>
      </c>
      <c r="K861" s="40">
        <v>81.7</v>
      </c>
      <c r="L861" s="40">
        <v>77.099999999999994</v>
      </c>
      <c r="M861" s="40">
        <v>68.099999999999994</v>
      </c>
      <c r="N861" s="40">
        <v>58.6</v>
      </c>
      <c r="O861" s="40">
        <v>52.6</v>
      </c>
      <c r="P861">
        <v>39</v>
      </c>
      <c r="S861" s="36" t="str">
        <f>IFERROR(HLOOKUP(SANCO2!$D$8,'phius_monthly climate data'!$V$3:$CI$82,'phius_monthly climate data'!$CJ861,FALSE),"")</f>
        <v/>
      </c>
      <c r="CJ861">
        <v>859</v>
      </c>
    </row>
    <row r="862" spans="1:88" ht="15" thickBot="1" x14ac:dyDescent="0.35">
      <c r="A862" t="s">
        <v>5</v>
      </c>
      <c r="B862" t="s">
        <v>85</v>
      </c>
      <c r="C862" t="s">
        <v>961</v>
      </c>
      <c r="D862" s="39">
        <v>49.8</v>
      </c>
      <c r="E862" s="40">
        <v>52.5</v>
      </c>
      <c r="F862" s="40">
        <v>58.7</v>
      </c>
      <c r="G862" s="40">
        <v>65.7</v>
      </c>
      <c r="H862" s="40">
        <v>73.099999999999994</v>
      </c>
      <c r="I862" s="40">
        <v>79.3</v>
      </c>
      <c r="J862" s="40">
        <v>82.3</v>
      </c>
      <c r="K862" s="40">
        <v>81.2</v>
      </c>
      <c r="L862" s="40">
        <v>76.5</v>
      </c>
      <c r="M862" s="40">
        <v>67.400000000000006</v>
      </c>
      <c r="N862" s="40">
        <v>58.2</v>
      </c>
      <c r="O862" s="40">
        <v>52</v>
      </c>
      <c r="P862">
        <v>35</v>
      </c>
      <c r="S862" s="36" t="str">
        <f>IFERROR(HLOOKUP(SANCO2!$D$8,'phius_monthly climate data'!$V$3:$CI$82,'phius_monthly climate data'!$CJ862,FALSE),"")</f>
        <v/>
      </c>
      <c r="CJ862">
        <v>860</v>
      </c>
    </row>
    <row r="863" spans="1:88" ht="15" thickBot="1" x14ac:dyDescent="0.35">
      <c r="A863" t="s">
        <v>5</v>
      </c>
      <c r="B863" t="s">
        <v>85</v>
      </c>
      <c r="C863" t="s">
        <v>962</v>
      </c>
      <c r="D863" s="39">
        <v>46.2</v>
      </c>
      <c r="E863" s="40">
        <v>49.3</v>
      </c>
      <c r="F863" s="40">
        <v>56</v>
      </c>
      <c r="G863" s="40">
        <v>64.2</v>
      </c>
      <c r="H863" s="40">
        <v>72.099999999999994</v>
      </c>
      <c r="I863" s="40">
        <v>79.099999999999994</v>
      </c>
      <c r="J863" s="40">
        <v>82.2</v>
      </c>
      <c r="K863" s="40">
        <v>80.900000000000006</v>
      </c>
      <c r="L863" s="40">
        <v>75.099999999999994</v>
      </c>
      <c r="M863" s="40">
        <v>64.400000000000006</v>
      </c>
      <c r="N863" s="40">
        <v>54.2</v>
      </c>
      <c r="O863" s="40">
        <v>47.7</v>
      </c>
      <c r="P863">
        <v>31</v>
      </c>
      <c r="S863" s="36" t="str">
        <f>IFERROR(HLOOKUP(SANCO2!$D$8,'phius_monthly climate data'!$V$3:$CI$82,'phius_monthly climate data'!$CJ863,FALSE),"")</f>
        <v/>
      </c>
      <c r="CJ863">
        <v>861</v>
      </c>
    </row>
    <row r="864" spans="1:88" ht="15" thickBot="1" x14ac:dyDescent="0.35">
      <c r="A864" t="s">
        <v>5</v>
      </c>
      <c r="B864" t="s">
        <v>85</v>
      </c>
      <c r="C864" t="s">
        <v>963</v>
      </c>
      <c r="D864" s="39">
        <v>46.5</v>
      </c>
      <c r="E864" s="40">
        <v>49.2</v>
      </c>
      <c r="F864" s="40">
        <v>55.8</v>
      </c>
      <c r="G864" s="40">
        <v>63.9</v>
      </c>
      <c r="H864" s="40">
        <v>71.5</v>
      </c>
      <c r="I864" s="40">
        <v>78.3</v>
      </c>
      <c r="J864" s="40">
        <v>81.5</v>
      </c>
      <c r="K864" s="40">
        <v>80.099999999999994</v>
      </c>
      <c r="L864" s="40">
        <v>74.7</v>
      </c>
      <c r="M864" s="40">
        <v>64.8</v>
      </c>
      <c r="N864" s="40">
        <v>55</v>
      </c>
      <c r="O864" s="40">
        <v>48.4</v>
      </c>
      <c r="P864">
        <v>36</v>
      </c>
      <c r="S864" s="36" t="str">
        <f>IFERROR(HLOOKUP(SANCO2!$D$8,'phius_monthly climate data'!$V$3:$CI$82,'phius_monthly climate data'!$CJ864,FALSE),"")</f>
        <v/>
      </c>
      <c r="CJ864">
        <v>862</v>
      </c>
    </row>
    <row r="865" spans="1:88" ht="15" thickBot="1" x14ac:dyDescent="0.35">
      <c r="A865" t="s">
        <v>5</v>
      </c>
      <c r="B865" t="s">
        <v>85</v>
      </c>
      <c r="C865" t="s">
        <v>964</v>
      </c>
      <c r="D865" s="39">
        <v>42.8</v>
      </c>
      <c r="E865" s="40">
        <v>45.9</v>
      </c>
      <c r="F865" s="40">
        <v>53.8</v>
      </c>
      <c r="G865" s="40">
        <v>62.3</v>
      </c>
      <c r="H865" s="40">
        <v>69.7</v>
      </c>
      <c r="I865" s="40">
        <v>77.099999999999994</v>
      </c>
      <c r="J865" s="40">
        <v>79.400000000000006</v>
      </c>
      <c r="K865" s="40">
        <v>79.2</v>
      </c>
      <c r="L865" s="40">
        <v>72.8</v>
      </c>
      <c r="M865" s="40">
        <v>62.4</v>
      </c>
      <c r="N865" s="40">
        <v>53</v>
      </c>
      <c r="O865" s="40">
        <v>45.1</v>
      </c>
      <c r="P865">
        <v>21</v>
      </c>
      <c r="S865" s="36" t="str">
        <f>IFERROR(HLOOKUP(SANCO2!$D$8,'phius_monthly climate data'!$V$3:$CI$82,'phius_monthly climate data'!$CJ865,FALSE),"")</f>
        <v/>
      </c>
      <c r="CJ865">
        <v>863</v>
      </c>
    </row>
    <row r="866" spans="1:88" ht="15" thickBot="1" x14ac:dyDescent="0.35">
      <c r="A866" t="s">
        <v>5</v>
      </c>
      <c r="B866" t="s">
        <v>85</v>
      </c>
      <c r="C866" t="s">
        <v>965</v>
      </c>
      <c r="D866" s="39">
        <v>42.8</v>
      </c>
      <c r="E866" s="40">
        <v>45.9</v>
      </c>
      <c r="F866" s="40">
        <v>52.7</v>
      </c>
      <c r="G866" s="40">
        <v>60.8</v>
      </c>
      <c r="H866" s="40">
        <v>68.5</v>
      </c>
      <c r="I866" s="40">
        <v>76</v>
      </c>
      <c r="J866" s="40">
        <v>79.3</v>
      </c>
      <c r="K866" s="40">
        <v>78.099999999999994</v>
      </c>
      <c r="L866" s="40">
        <v>71.900000000000006</v>
      </c>
      <c r="M866" s="40">
        <v>61.4</v>
      </c>
      <c r="N866" s="40">
        <v>51.7</v>
      </c>
      <c r="O866" s="40">
        <v>44.7</v>
      </c>
      <c r="P866">
        <v>30</v>
      </c>
      <c r="S866" s="36" t="str">
        <f>IFERROR(HLOOKUP(SANCO2!$D$8,'phius_monthly climate data'!$V$3:$CI$82,'phius_monthly climate data'!$CJ866,FALSE),"")</f>
        <v/>
      </c>
      <c r="CJ866">
        <v>864</v>
      </c>
    </row>
    <row r="867" spans="1:88" ht="15" thickBot="1" x14ac:dyDescent="0.35">
      <c r="A867" t="s">
        <v>5</v>
      </c>
      <c r="B867" t="s">
        <v>85</v>
      </c>
      <c r="C867" t="s">
        <v>966</v>
      </c>
      <c r="D867" s="39">
        <v>46.8</v>
      </c>
      <c r="E867" s="40">
        <v>49.7</v>
      </c>
      <c r="F867" s="40">
        <v>55.4</v>
      </c>
      <c r="G867" s="40">
        <v>62.4</v>
      </c>
      <c r="H867" s="40">
        <v>70.2</v>
      </c>
      <c r="I867" s="40">
        <v>76.7</v>
      </c>
      <c r="J867" s="40">
        <v>80.599999999999994</v>
      </c>
      <c r="K867" s="40">
        <v>78.7</v>
      </c>
      <c r="L867" s="40">
        <v>74.599999999999994</v>
      </c>
      <c r="M867" s="40">
        <v>65.3</v>
      </c>
      <c r="N867" s="40">
        <v>56.4</v>
      </c>
      <c r="O867" s="40">
        <v>48.8</v>
      </c>
      <c r="P867">
        <v>35</v>
      </c>
      <c r="S867" s="36" t="str">
        <f>IFERROR(HLOOKUP(SANCO2!$D$8,'phius_monthly climate data'!$V$3:$CI$82,'phius_monthly climate data'!$CJ867,FALSE),"")</f>
        <v/>
      </c>
      <c r="CJ867">
        <v>865</v>
      </c>
    </row>
    <row r="868" spans="1:88" ht="15" thickBot="1" x14ac:dyDescent="0.35">
      <c r="A868" t="s">
        <v>5</v>
      </c>
      <c r="B868" t="s">
        <v>85</v>
      </c>
      <c r="C868" t="s">
        <v>967</v>
      </c>
      <c r="D868" s="39">
        <v>45.8</v>
      </c>
      <c r="E868" s="40">
        <v>49</v>
      </c>
      <c r="F868" s="40">
        <v>55.6</v>
      </c>
      <c r="G868" s="40">
        <v>63.7</v>
      </c>
      <c r="H868" s="40">
        <v>71.599999999999994</v>
      </c>
      <c r="I868" s="40">
        <v>78.2</v>
      </c>
      <c r="J868" s="40">
        <v>81.3</v>
      </c>
      <c r="K868" s="40">
        <v>79.8</v>
      </c>
      <c r="L868" s="40">
        <v>74.5</v>
      </c>
      <c r="M868" s="40">
        <v>64.599999999999994</v>
      </c>
      <c r="N868" s="40">
        <v>54.6</v>
      </c>
      <c r="O868" s="40">
        <v>48.2</v>
      </c>
      <c r="P868">
        <v>27</v>
      </c>
      <c r="S868" s="36" t="str">
        <f>IFERROR(HLOOKUP(SANCO2!$D$8,'phius_monthly climate data'!$V$3:$CI$82,'phius_monthly climate data'!$CJ868,FALSE),"")</f>
        <v/>
      </c>
      <c r="CJ868">
        <v>866</v>
      </c>
    </row>
    <row r="869" spans="1:88" ht="15" thickBot="1" x14ac:dyDescent="0.35">
      <c r="A869" t="s">
        <v>5</v>
      </c>
      <c r="B869" t="s">
        <v>86</v>
      </c>
      <c r="C869" t="s">
        <v>968</v>
      </c>
      <c r="D869" s="39">
        <v>12.5</v>
      </c>
      <c r="E869" s="40">
        <v>17.600000000000001</v>
      </c>
      <c r="F869" s="40">
        <v>30</v>
      </c>
      <c r="G869" s="40">
        <v>44.2</v>
      </c>
      <c r="H869" s="40">
        <v>56.7</v>
      </c>
      <c r="I869" s="40">
        <v>66.5</v>
      </c>
      <c r="J869" s="40">
        <v>71.400000000000006</v>
      </c>
      <c r="K869" s="40">
        <v>69.3</v>
      </c>
      <c r="L869" s="40">
        <v>60.2</v>
      </c>
      <c r="M869" s="40">
        <v>46.2</v>
      </c>
      <c r="N869" s="40">
        <v>30.2</v>
      </c>
      <c r="O869" s="40">
        <v>17.5</v>
      </c>
      <c r="P869">
        <v>-15</v>
      </c>
      <c r="S869" s="36" t="str">
        <f>IFERROR(HLOOKUP(SANCO2!$D$8,'phius_monthly climate data'!$V$3:$CI$82,'phius_monthly climate data'!$CJ869,FALSE),"")</f>
        <v/>
      </c>
      <c r="CJ869">
        <v>867</v>
      </c>
    </row>
    <row r="870" spans="1:88" ht="15" thickBot="1" x14ac:dyDescent="0.35">
      <c r="A870" t="s">
        <v>5</v>
      </c>
      <c r="B870" t="s">
        <v>86</v>
      </c>
      <c r="C870" t="s">
        <v>969</v>
      </c>
      <c r="D870" s="39">
        <v>13.7</v>
      </c>
      <c r="E870" s="40">
        <v>18.5</v>
      </c>
      <c r="F870" s="40">
        <v>30</v>
      </c>
      <c r="G870" s="40">
        <v>43.9</v>
      </c>
      <c r="H870" s="40">
        <v>56</v>
      </c>
      <c r="I870" s="40">
        <v>65.7</v>
      </c>
      <c r="J870" s="40">
        <v>71</v>
      </c>
      <c r="K870" s="40">
        <v>68.3</v>
      </c>
      <c r="L870" s="40">
        <v>59.4</v>
      </c>
      <c r="M870" s="40">
        <v>47</v>
      </c>
      <c r="N870" s="40">
        <v>32.299999999999997</v>
      </c>
      <c r="O870" s="40">
        <v>18.899999999999999</v>
      </c>
      <c r="P870">
        <v>0</v>
      </c>
      <c r="S870" s="36" t="str">
        <f>IFERROR(HLOOKUP(SANCO2!$D$8,'phius_monthly climate data'!$V$3:$CI$82,'phius_monthly climate data'!$CJ870,FALSE),"")</f>
        <v/>
      </c>
      <c r="CJ870">
        <v>868</v>
      </c>
    </row>
    <row r="871" spans="1:88" ht="15" thickBot="1" x14ac:dyDescent="0.35">
      <c r="A871" t="s">
        <v>5</v>
      </c>
      <c r="B871" t="s">
        <v>86</v>
      </c>
      <c r="C871" t="s">
        <v>970</v>
      </c>
      <c r="D871" s="39">
        <v>20.2</v>
      </c>
      <c r="E871" s="40">
        <v>24.4</v>
      </c>
      <c r="F871" s="40">
        <v>35.6</v>
      </c>
      <c r="G871" s="40">
        <v>48</v>
      </c>
      <c r="H871" s="40">
        <v>59.6</v>
      </c>
      <c r="I871" s="40">
        <v>69.2</v>
      </c>
      <c r="J871" s="40">
        <v>74.400000000000006</v>
      </c>
      <c r="K871" s="40">
        <v>72.099999999999994</v>
      </c>
      <c r="L871" s="40">
        <v>63.6</v>
      </c>
      <c r="M871" s="40">
        <v>50.5</v>
      </c>
      <c r="N871" s="40">
        <v>36.1</v>
      </c>
      <c r="O871" s="40">
        <v>24</v>
      </c>
      <c r="P871">
        <v>-7</v>
      </c>
      <c r="S871" s="36" t="str">
        <f>IFERROR(HLOOKUP(SANCO2!$D$8,'phius_monthly climate data'!$V$3:$CI$82,'phius_monthly climate data'!$CJ871,FALSE),"")</f>
        <v/>
      </c>
      <c r="CJ871">
        <v>869</v>
      </c>
    </row>
    <row r="872" spans="1:88" ht="15" thickBot="1" x14ac:dyDescent="0.35">
      <c r="A872" t="s">
        <v>5</v>
      </c>
      <c r="B872" t="s">
        <v>86</v>
      </c>
      <c r="C872" t="s">
        <v>971</v>
      </c>
      <c r="D872" s="39">
        <v>25.3</v>
      </c>
      <c r="E872" s="40">
        <v>28.3</v>
      </c>
      <c r="F872" s="40">
        <v>35.9</v>
      </c>
      <c r="G872" s="40">
        <v>44.6</v>
      </c>
      <c r="H872" s="40">
        <v>54.8</v>
      </c>
      <c r="I872" s="40">
        <v>64.900000000000006</v>
      </c>
      <c r="J872" s="40">
        <v>72.099999999999994</v>
      </c>
      <c r="K872" s="40">
        <v>72.599999999999994</v>
      </c>
      <c r="L872" s="40">
        <v>62.7</v>
      </c>
      <c r="M872" s="40">
        <v>48.1</v>
      </c>
      <c r="N872" s="40">
        <v>35.1</v>
      </c>
      <c r="O872" s="40">
        <v>25.5</v>
      </c>
      <c r="P872">
        <v>-5</v>
      </c>
      <c r="S872" s="36" t="str">
        <f>IFERROR(HLOOKUP(SANCO2!$D$8,'phius_monthly climate data'!$V$3:$CI$82,'phius_monthly climate data'!$CJ872,FALSE),"")</f>
        <v/>
      </c>
      <c r="CJ872">
        <v>870</v>
      </c>
    </row>
    <row r="873" spans="1:88" ht="15" thickBot="1" x14ac:dyDescent="0.35">
      <c r="A873" t="s">
        <v>5</v>
      </c>
      <c r="B873" t="s">
        <v>86</v>
      </c>
      <c r="C873" t="s">
        <v>972</v>
      </c>
      <c r="D873" s="39">
        <v>15.9</v>
      </c>
      <c r="E873" s="40">
        <v>21.4</v>
      </c>
      <c r="F873" s="40">
        <v>33</v>
      </c>
      <c r="G873" s="40">
        <v>46.1</v>
      </c>
      <c r="H873" s="40">
        <v>58</v>
      </c>
      <c r="I873" s="40">
        <v>68</v>
      </c>
      <c r="J873" s="40">
        <v>73.5</v>
      </c>
      <c r="K873" s="40">
        <v>71.7</v>
      </c>
      <c r="L873" s="40">
        <v>62.6</v>
      </c>
      <c r="M873" s="40">
        <v>48.3</v>
      </c>
      <c r="N873" s="40">
        <v>32.9</v>
      </c>
      <c r="O873" s="40">
        <v>20.399999999999999</v>
      </c>
      <c r="P873">
        <v>-9</v>
      </c>
      <c r="S873" s="36" t="str">
        <f>IFERROR(HLOOKUP(SANCO2!$D$8,'phius_monthly climate data'!$V$3:$CI$82,'phius_monthly climate data'!$CJ873,FALSE),"")</f>
        <v/>
      </c>
      <c r="CJ873">
        <v>871</v>
      </c>
    </row>
    <row r="874" spans="1:88" ht="15" thickBot="1" x14ac:dyDescent="0.35">
      <c r="A874" t="s">
        <v>5</v>
      </c>
      <c r="B874" t="s">
        <v>86</v>
      </c>
      <c r="C874" t="s">
        <v>973</v>
      </c>
      <c r="D874" s="39">
        <v>18.100000000000001</v>
      </c>
      <c r="E874" s="40">
        <v>22.7</v>
      </c>
      <c r="F874" s="40">
        <v>33.700000000000003</v>
      </c>
      <c r="G874" s="40">
        <v>47.1</v>
      </c>
      <c r="H874" s="40">
        <v>59</v>
      </c>
      <c r="I874" s="40">
        <v>68.900000000000006</v>
      </c>
      <c r="J874" s="40">
        <v>74.599999999999994</v>
      </c>
      <c r="K874" s="40">
        <v>71.8</v>
      </c>
      <c r="L874" s="40">
        <v>63.3</v>
      </c>
      <c r="M874" s="40">
        <v>50.1</v>
      </c>
      <c r="N874" s="40">
        <v>34.700000000000003</v>
      </c>
      <c r="O874" s="40">
        <v>22.1</v>
      </c>
      <c r="P874">
        <v>-13</v>
      </c>
      <c r="S874" s="36" t="str">
        <f>IFERROR(HLOOKUP(SANCO2!$D$8,'phius_monthly climate data'!$V$3:$CI$82,'phius_monthly climate data'!$CJ874,FALSE),"")</f>
        <v/>
      </c>
      <c r="CJ874">
        <v>872</v>
      </c>
    </row>
    <row r="875" spans="1:88" ht="15" thickBot="1" x14ac:dyDescent="0.35">
      <c r="A875" t="s">
        <v>5</v>
      </c>
      <c r="B875" t="s">
        <v>86</v>
      </c>
      <c r="C875" t="s">
        <v>974</v>
      </c>
      <c r="D875" s="39">
        <v>16</v>
      </c>
      <c r="E875" s="40">
        <v>20.3</v>
      </c>
      <c r="F875" s="40">
        <v>31.1</v>
      </c>
      <c r="G875" s="40">
        <v>44.9</v>
      </c>
      <c r="H875" s="40">
        <v>55.8</v>
      </c>
      <c r="I875" s="40">
        <v>65.900000000000006</v>
      </c>
      <c r="J875" s="40">
        <v>73.599999999999994</v>
      </c>
      <c r="K875" s="40">
        <v>72</v>
      </c>
      <c r="L875" s="40">
        <v>62.2</v>
      </c>
      <c r="M875" s="40">
        <v>47.3</v>
      </c>
      <c r="N875" s="40">
        <v>32.4</v>
      </c>
      <c r="O875" s="40">
        <v>19.5</v>
      </c>
      <c r="P875">
        <v>-9</v>
      </c>
      <c r="S875" s="36" t="str">
        <f>IFERROR(HLOOKUP(SANCO2!$D$8,'phius_monthly climate data'!$V$3:$CI$82,'phius_monthly climate data'!$CJ875,FALSE),"")</f>
        <v/>
      </c>
      <c r="CJ875">
        <v>873</v>
      </c>
    </row>
    <row r="876" spans="1:88" ht="15" thickBot="1" x14ac:dyDescent="0.35">
      <c r="A876" t="s">
        <v>5</v>
      </c>
      <c r="B876" t="s">
        <v>86</v>
      </c>
      <c r="C876" t="s">
        <v>975</v>
      </c>
      <c r="D876" s="39">
        <v>20.100000000000001</v>
      </c>
      <c r="E876" s="40">
        <v>24.5</v>
      </c>
      <c r="F876" s="40">
        <v>34.700000000000003</v>
      </c>
      <c r="G876" s="40">
        <v>46.7</v>
      </c>
      <c r="H876" s="40">
        <v>57.7</v>
      </c>
      <c r="I876" s="40">
        <v>67.8</v>
      </c>
      <c r="J876" s="40">
        <v>75.2</v>
      </c>
      <c r="K876" s="40">
        <v>73.599999999999994</v>
      </c>
      <c r="L876" s="40">
        <v>64.2</v>
      </c>
      <c r="M876" s="40">
        <v>49.4</v>
      </c>
      <c r="N876" s="40">
        <v>34.299999999999997</v>
      </c>
      <c r="O876" s="40">
        <v>23</v>
      </c>
      <c r="P876">
        <v>-15</v>
      </c>
      <c r="S876" s="36" t="str">
        <f>IFERROR(HLOOKUP(SANCO2!$D$8,'phius_monthly climate data'!$V$3:$CI$82,'phius_monthly climate data'!$CJ876,FALSE),"")</f>
        <v/>
      </c>
      <c r="CJ876">
        <v>874</v>
      </c>
    </row>
    <row r="877" spans="1:88" ht="15" thickBot="1" x14ac:dyDescent="0.35">
      <c r="A877" t="s">
        <v>5</v>
      </c>
      <c r="B877" t="s">
        <v>86</v>
      </c>
      <c r="C877" t="s">
        <v>976</v>
      </c>
      <c r="D877" s="39">
        <v>25</v>
      </c>
      <c r="E877" s="40">
        <v>27.4</v>
      </c>
      <c r="F877" s="40">
        <v>35.700000000000003</v>
      </c>
      <c r="G877" s="40">
        <v>44.6</v>
      </c>
      <c r="H877" s="40">
        <v>54.8</v>
      </c>
      <c r="I877" s="40">
        <v>64.599999999999994</v>
      </c>
      <c r="J877" s="40">
        <v>72.8</v>
      </c>
      <c r="K877" s="40">
        <v>71.900000000000006</v>
      </c>
      <c r="L877" s="40">
        <v>62</v>
      </c>
      <c r="M877" s="40">
        <v>48.1</v>
      </c>
      <c r="N877" s="40">
        <v>35</v>
      </c>
      <c r="O877" s="40">
        <v>25.9</v>
      </c>
      <c r="P877">
        <v>-2</v>
      </c>
      <c r="S877" s="36" t="str">
        <f>IFERROR(HLOOKUP(SANCO2!$D$8,'phius_monthly climate data'!$V$3:$CI$82,'phius_monthly climate data'!$CJ877,FALSE),"")</f>
        <v/>
      </c>
      <c r="CJ877">
        <v>875</v>
      </c>
    </row>
    <row r="878" spans="1:88" ht="15" thickBot="1" x14ac:dyDescent="0.35">
      <c r="A878" t="s">
        <v>5</v>
      </c>
      <c r="B878" t="s">
        <v>86</v>
      </c>
      <c r="C878" t="s">
        <v>977</v>
      </c>
      <c r="D878" s="39">
        <v>17.100000000000001</v>
      </c>
      <c r="E878" s="40">
        <v>22</v>
      </c>
      <c r="F878" s="40">
        <v>33.5</v>
      </c>
      <c r="G878" s="40">
        <v>46.4</v>
      </c>
      <c r="H878" s="40">
        <v>58.2</v>
      </c>
      <c r="I878" s="40">
        <v>68.400000000000006</v>
      </c>
      <c r="J878" s="40">
        <v>73.2</v>
      </c>
      <c r="K878" s="40">
        <v>71.099999999999994</v>
      </c>
      <c r="L878" s="40">
        <v>62.4</v>
      </c>
      <c r="M878" s="40">
        <v>48.9</v>
      </c>
      <c r="N878" s="40">
        <v>33.6</v>
      </c>
      <c r="O878" s="40">
        <v>21</v>
      </c>
      <c r="P878">
        <v>-7</v>
      </c>
      <c r="S878" s="36" t="str">
        <f>IFERROR(HLOOKUP(SANCO2!$D$8,'phius_monthly climate data'!$V$3:$CI$82,'phius_monthly climate data'!$CJ878,FALSE),"")</f>
        <v/>
      </c>
      <c r="CJ878">
        <v>876</v>
      </c>
    </row>
    <row r="879" spans="1:88" ht="15" thickBot="1" x14ac:dyDescent="0.35">
      <c r="A879" t="s">
        <v>5</v>
      </c>
      <c r="B879" t="s">
        <v>86</v>
      </c>
      <c r="C879" t="s">
        <v>978</v>
      </c>
      <c r="D879" s="39">
        <v>13.1</v>
      </c>
      <c r="E879" s="40">
        <v>16.7</v>
      </c>
      <c r="F879" s="40">
        <v>28.5</v>
      </c>
      <c r="G879" s="40">
        <v>43.3</v>
      </c>
      <c r="H879" s="40">
        <v>55.6</v>
      </c>
      <c r="I879" s="40">
        <v>65.7</v>
      </c>
      <c r="J879" s="40">
        <v>71.5</v>
      </c>
      <c r="K879" s="40">
        <v>69.099999999999994</v>
      </c>
      <c r="L879" s="40">
        <v>60</v>
      </c>
      <c r="M879" s="40">
        <v>46.3</v>
      </c>
      <c r="N879" s="40">
        <v>30.9</v>
      </c>
      <c r="O879" s="40">
        <v>17.8</v>
      </c>
      <c r="P879">
        <v>-15</v>
      </c>
      <c r="S879" s="36" t="str">
        <f>IFERROR(HLOOKUP(SANCO2!$D$8,'phius_monthly climate data'!$V$3:$CI$82,'phius_monthly climate data'!$CJ879,FALSE),"")</f>
        <v/>
      </c>
      <c r="CJ879">
        <v>877</v>
      </c>
    </row>
    <row r="880" spans="1:88" ht="15" thickBot="1" x14ac:dyDescent="0.35">
      <c r="A880" t="s">
        <v>98</v>
      </c>
      <c r="B880" t="s">
        <v>87</v>
      </c>
      <c r="C880" t="s">
        <v>979</v>
      </c>
      <c r="D880" s="39">
        <v>10.9</v>
      </c>
      <c r="E880" s="40">
        <v>12.9</v>
      </c>
      <c r="F880" s="40">
        <v>24.1</v>
      </c>
      <c r="G880" s="40">
        <v>40.299999999999997</v>
      </c>
      <c r="H880" s="40">
        <v>51.2</v>
      </c>
      <c r="I880" s="40">
        <v>59.8</v>
      </c>
      <c r="J880" s="40">
        <v>66.099999999999994</v>
      </c>
      <c r="K880" s="40">
        <v>64.5</v>
      </c>
      <c r="L880" s="40">
        <v>55.6</v>
      </c>
      <c r="M880" s="40">
        <v>41.1</v>
      </c>
      <c r="N880" s="40">
        <v>26.4</v>
      </c>
      <c r="O880" s="40">
        <v>13.2</v>
      </c>
      <c r="P880">
        <v>-18</v>
      </c>
      <c r="S880" s="36" t="str">
        <f>IFERROR(HLOOKUP(SANCO2!$D$8,'phius_monthly climate data'!$V$3:$CI$82,'phius_monthly climate data'!$CJ880,FALSE),"")</f>
        <v/>
      </c>
      <c r="CJ880">
        <v>878</v>
      </c>
    </row>
    <row r="881" spans="1:88" ht="15" thickBot="1" x14ac:dyDescent="0.35">
      <c r="A881" t="s">
        <v>98</v>
      </c>
      <c r="B881" t="s">
        <v>87</v>
      </c>
      <c r="C881" t="s">
        <v>980</v>
      </c>
      <c r="D881" s="39">
        <v>1.1000000000000001</v>
      </c>
      <c r="E881" s="40">
        <v>6.8</v>
      </c>
      <c r="F881" s="40">
        <v>19.2</v>
      </c>
      <c r="G881" s="40">
        <v>37.200000000000003</v>
      </c>
      <c r="H881" s="40">
        <v>49.9</v>
      </c>
      <c r="I881" s="40">
        <v>59.2</v>
      </c>
      <c r="J881" s="40">
        <v>64.099999999999994</v>
      </c>
      <c r="K881" s="40">
        <v>62.3</v>
      </c>
      <c r="L881" s="40">
        <v>52.3</v>
      </c>
      <c r="M881" s="40">
        <v>37.9</v>
      </c>
      <c r="N881" s="40">
        <v>19.8</v>
      </c>
      <c r="O881" s="40">
        <v>5.2</v>
      </c>
      <c r="P881">
        <v>-22</v>
      </c>
      <c r="S881" s="36" t="str">
        <f>IFERROR(HLOOKUP(SANCO2!$D$8,'phius_monthly climate data'!$V$3:$CI$82,'phius_monthly climate data'!$CJ881,FALSE),"")</f>
        <v/>
      </c>
      <c r="CJ881">
        <v>879</v>
      </c>
    </row>
    <row r="882" spans="1:88" ht="15" thickBot="1" x14ac:dyDescent="0.35">
      <c r="A882" t="s">
        <v>98</v>
      </c>
      <c r="B882" t="s">
        <v>87</v>
      </c>
      <c r="C882" t="s">
        <v>981</v>
      </c>
      <c r="D882" s="39">
        <v>7</v>
      </c>
      <c r="E882" s="40">
        <v>7.9</v>
      </c>
      <c r="F882" s="40">
        <v>20.9</v>
      </c>
      <c r="G882" s="40">
        <v>39.4</v>
      </c>
      <c r="H882" s="40">
        <v>50.9</v>
      </c>
      <c r="I882" s="40">
        <v>59.8</v>
      </c>
      <c r="J882" s="40">
        <v>66</v>
      </c>
      <c r="K882" s="40">
        <v>63.7</v>
      </c>
      <c r="L882" s="40">
        <v>54.8</v>
      </c>
      <c r="M882" s="40">
        <v>39.700000000000003</v>
      </c>
      <c r="N882" s="40">
        <v>23.1</v>
      </c>
      <c r="O882" s="40">
        <v>9.8000000000000007</v>
      </c>
      <c r="P882">
        <v>-19</v>
      </c>
      <c r="S882" s="36" t="str">
        <f>IFERROR(HLOOKUP(SANCO2!$D$8,'phius_monthly climate data'!$V$3:$CI$82,'phius_monthly climate data'!$CJ882,FALSE),"")</f>
        <v/>
      </c>
      <c r="CJ882">
        <v>880</v>
      </c>
    </row>
    <row r="883" spans="1:88" ht="15" thickBot="1" x14ac:dyDescent="0.35">
      <c r="A883" t="s">
        <v>98</v>
      </c>
      <c r="B883" t="s">
        <v>87</v>
      </c>
      <c r="C883" t="s">
        <v>982</v>
      </c>
      <c r="D883" s="39">
        <v>4</v>
      </c>
      <c r="E883" s="40">
        <v>8.8000000000000007</v>
      </c>
      <c r="F883" s="40">
        <v>21.3</v>
      </c>
      <c r="G883" s="40">
        <v>39.200000000000003</v>
      </c>
      <c r="H883" s="40">
        <v>51.1</v>
      </c>
      <c r="I883" s="40">
        <v>59.7</v>
      </c>
      <c r="J883" s="40">
        <v>64.5</v>
      </c>
      <c r="K883" s="40">
        <v>63.3</v>
      </c>
      <c r="L883" s="40">
        <v>53.8</v>
      </c>
      <c r="M883" s="40">
        <v>39</v>
      </c>
      <c r="N883" s="40">
        <v>21.8</v>
      </c>
      <c r="O883" s="40">
        <v>7.9</v>
      </c>
      <c r="P883">
        <v>-19</v>
      </c>
      <c r="S883" s="36" t="str">
        <f>IFERROR(HLOOKUP(SANCO2!$D$8,'phius_monthly climate data'!$V$3:$CI$82,'phius_monthly climate data'!$CJ883,FALSE),"")</f>
        <v/>
      </c>
      <c r="CJ883">
        <v>881</v>
      </c>
    </row>
    <row r="884" spans="1:88" ht="15" thickBot="1" x14ac:dyDescent="0.35">
      <c r="A884" t="s">
        <v>5</v>
      </c>
      <c r="B884" t="s">
        <v>88</v>
      </c>
      <c r="C884" t="s">
        <v>983</v>
      </c>
      <c r="D884" s="39">
        <v>36.6</v>
      </c>
      <c r="E884" s="40">
        <v>39.9</v>
      </c>
      <c r="F884" s="40">
        <v>47.3</v>
      </c>
      <c r="G884" s="40">
        <v>56.3</v>
      </c>
      <c r="H884" s="40">
        <v>64.3</v>
      </c>
      <c r="I884" s="40">
        <v>72</v>
      </c>
      <c r="J884" s="40">
        <v>75</v>
      </c>
      <c r="K884" s="40">
        <v>74.099999999999994</v>
      </c>
      <c r="L884" s="40">
        <v>67.900000000000006</v>
      </c>
      <c r="M884" s="40">
        <v>56.7</v>
      </c>
      <c r="N884" s="40">
        <v>46.4</v>
      </c>
      <c r="O884" s="40">
        <v>39.1</v>
      </c>
      <c r="P884">
        <v>21</v>
      </c>
      <c r="S884" s="36" t="str">
        <f>IFERROR(HLOOKUP(SANCO2!$D$8,'phius_monthly climate data'!$V$3:$CI$82,'phius_monthly climate data'!$CJ884,FALSE),"")</f>
        <v/>
      </c>
      <c r="CJ884">
        <v>882</v>
      </c>
    </row>
    <row r="885" spans="1:88" ht="15" thickBot="1" x14ac:dyDescent="0.35">
      <c r="A885" t="s">
        <v>5</v>
      </c>
      <c r="B885" t="s">
        <v>88</v>
      </c>
      <c r="C885" t="s">
        <v>984</v>
      </c>
      <c r="D885" s="39">
        <v>41.8</v>
      </c>
      <c r="E885" s="40">
        <v>45.2</v>
      </c>
      <c r="F885" s="40">
        <v>52.8</v>
      </c>
      <c r="G885" s="40">
        <v>61.4</v>
      </c>
      <c r="H885" s="40">
        <v>69.2</v>
      </c>
      <c r="I885" s="40">
        <v>76.8</v>
      </c>
      <c r="J885" s="40">
        <v>79.900000000000006</v>
      </c>
      <c r="K885" s="40">
        <v>79.599999999999994</v>
      </c>
      <c r="L885" s="40">
        <v>73.099999999999994</v>
      </c>
      <c r="M885" s="40">
        <v>61.8</v>
      </c>
      <c r="N885" s="40">
        <v>50.9</v>
      </c>
      <c r="O885" s="40">
        <v>43.8</v>
      </c>
      <c r="P885">
        <v>29</v>
      </c>
      <c r="S885" s="36" t="str">
        <f>IFERROR(HLOOKUP(SANCO2!$D$8,'phius_monthly climate data'!$V$3:$CI$82,'phius_monthly climate data'!$CJ885,FALSE),"")</f>
        <v/>
      </c>
      <c r="CJ885">
        <v>883</v>
      </c>
    </row>
    <row r="886" spans="1:88" ht="15" thickBot="1" x14ac:dyDescent="0.35">
      <c r="A886" t="s">
        <v>5</v>
      </c>
      <c r="B886" t="s">
        <v>88</v>
      </c>
      <c r="C886" t="s">
        <v>985</v>
      </c>
      <c r="D886" s="39">
        <v>36.6</v>
      </c>
      <c r="E886" s="40">
        <v>39.799999999999997</v>
      </c>
      <c r="F886" s="40">
        <v>47.1</v>
      </c>
      <c r="G886" s="40">
        <v>56.3</v>
      </c>
      <c r="H886" s="40">
        <v>63.9</v>
      </c>
      <c r="I886" s="40">
        <v>71</v>
      </c>
      <c r="J886" s="40">
        <v>74.400000000000006</v>
      </c>
      <c r="K886" s="40">
        <v>73.7</v>
      </c>
      <c r="L886" s="40">
        <v>67.5</v>
      </c>
      <c r="M886" s="40">
        <v>57</v>
      </c>
      <c r="N886" s="40">
        <v>46.9</v>
      </c>
      <c r="O886" s="40">
        <v>39.4</v>
      </c>
      <c r="P886">
        <v>26</v>
      </c>
      <c r="S886" s="36" t="str">
        <f>IFERROR(HLOOKUP(SANCO2!$D$8,'phius_monthly climate data'!$V$3:$CI$82,'phius_monthly climate data'!$CJ886,FALSE),"")</f>
        <v/>
      </c>
      <c r="CJ886">
        <v>884</v>
      </c>
    </row>
    <row r="887" spans="1:88" ht="15" thickBot="1" x14ac:dyDescent="0.35">
      <c r="A887" t="s">
        <v>5</v>
      </c>
      <c r="B887" t="s">
        <v>88</v>
      </c>
      <c r="C887" t="s">
        <v>986</v>
      </c>
      <c r="D887" s="39">
        <v>38.799999999999997</v>
      </c>
      <c r="E887" s="40">
        <v>42.1</v>
      </c>
      <c r="F887" s="40">
        <v>50.5</v>
      </c>
      <c r="G887" s="40">
        <v>60.4</v>
      </c>
      <c r="H887" s="40">
        <v>69.3</v>
      </c>
      <c r="I887" s="40">
        <v>77.400000000000006</v>
      </c>
      <c r="J887" s="40">
        <v>79.7</v>
      </c>
      <c r="K887" s="40">
        <v>79.2</v>
      </c>
      <c r="L887" s="40">
        <v>71.400000000000006</v>
      </c>
      <c r="M887" s="40">
        <v>61</v>
      </c>
      <c r="N887" s="40">
        <v>49.4</v>
      </c>
      <c r="O887" s="40">
        <v>40.9</v>
      </c>
      <c r="P887">
        <v>13</v>
      </c>
      <c r="S887" s="36" t="str">
        <f>IFERROR(HLOOKUP(SANCO2!$D$8,'phius_monthly climate data'!$V$3:$CI$82,'phius_monthly climate data'!$CJ887,FALSE),"")</f>
        <v/>
      </c>
      <c r="CJ887">
        <v>885</v>
      </c>
    </row>
    <row r="888" spans="1:88" ht="15" thickBot="1" x14ac:dyDescent="0.35">
      <c r="A888" t="s">
        <v>5</v>
      </c>
      <c r="B888" t="s">
        <v>88</v>
      </c>
      <c r="C888" t="s">
        <v>987</v>
      </c>
      <c r="D888" s="39">
        <v>39.700000000000003</v>
      </c>
      <c r="E888" s="40">
        <v>43.2</v>
      </c>
      <c r="F888" s="40">
        <v>51.3</v>
      </c>
      <c r="G888" s="40">
        <v>60.8</v>
      </c>
      <c r="H888" s="40">
        <v>69.099999999999994</v>
      </c>
      <c r="I888" s="40">
        <v>76.599999999999994</v>
      </c>
      <c r="J888" s="40">
        <v>79.400000000000006</v>
      </c>
      <c r="K888" s="40">
        <v>78.8</v>
      </c>
      <c r="L888" s="40">
        <v>71.599999999999994</v>
      </c>
      <c r="M888" s="40">
        <v>60.7</v>
      </c>
      <c r="N888" s="40">
        <v>49.8</v>
      </c>
      <c r="O888" s="40">
        <v>42</v>
      </c>
      <c r="P888">
        <v>13</v>
      </c>
      <c r="S888" s="36" t="str">
        <f>IFERROR(HLOOKUP(SANCO2!$D$8,'phius_monthly climate data'!$V$3:$CI$82,'phius_monthly climate data'!$CJ888,FALSE),"")</f>
        <v/>
      </c>
      <c r="CJ888">
        <v>886</v>
      </c>
    </row>
    <row r="889" spans="1:88" ht="15" thickBot="1" x14ac:dyDescent="0.35">
      <c r="A889" t="s">
        <v>5</v>
      </c>
      <c r="B889" t="s">
        <v>88</v>
      </c>
      <c r="C889" t="s">
        <v>988</v>
      </c>
      <c r="D889" s="39">
        <v>39.299999999999997</v>
      </c>
      <c r="E889" s="40">
        <v>43</v>
      </c>
      <c r="F889" s="40">
        <v>50.5</v>
      </c>
      <c r="G889" s="40">
        <v>59.6</v>
      </c>
      <c r="H889" s="40">
        <v>67.599999999999994</v>
      </c>
      <c r="I889" s="40">
        <v>75.099999999999994</v>
      </c>
      <c r="J889" s="40">
        <v>78.2</v>
      </c>
      <c r="K889" s="40">
        <v>77.599999999999994</v>
      </c>
      <c r="L889" s="40">
        <v>71.3</v>
      </c>
      <c r="M889" s="40">
        <v>59.9</v>
      </c>
      <c r="N889" s="40">
        <v>49.1</v>
      </c>
      <c r="O889" s="40">
        <v>41.6</v>
      </c>
      <c r="P889">
        <v>25</v>
      </c>
      <c r="S889" s="36" t="str">
        <f>IFERROR(HLOOKUP(SANCO2!$D$8,'phius_monthly climate data'!$V$3:$CI$82,'phius_monthly climate data'!$CJ889,FALSE),"")</f>
        <v/>
      </c>
      <c r="CJ889">
        <v>887</v>
      </c>
    </row>
    <row r="890" spans="1:88" ht="15" thickBot="1" x14ac:dyDescent="0.35">
      <c r="A890" t="s">
        <v>5</v>
      </c>
      <c r="B890" t="s">
        <v>88</v>
      </c>
      <c r="C890" t="s">
        <v>989</v>
      </c>
      <c r="D890" s="39">
        <v>42.3</v>
      </c>
      <c r="E890" s="40">
        <v>46.1</v>
      </c>
      <c r="F890" s="40">
        <v>54.1</v>
      </c>
      <c r="G890" s="40">
        <v>63.3</v>
      </c>
      <c r="H890" s="40">
        <v>71.8</v>
      </c>
      <c r="I890" s="40">
        <v>79.7</v>
      </c>
      <c r="J890" s="40">
        <v>82.4</v>
      </c>
      <c r="K890" s="40">
        <v>82.1</v>
      </c>
      <c r="L890" s="40">
        <v>75.400000000000006</v>
      </c>
      <c r="M890" s="40">
        <v>64.2</v>
      </c>
      <c r="N890" s="40">
        <v>52.8</v>
      </c>
      <c r="O890" s="40">
        <v>44.5</v>
      </c>
      <c r="P890">
        <v>26</v>
      </c>
      <c r="S890" s="36" t="str">
        <f>IFERROR(HLOOKUP(SANCO2!$D$8,'phius_monthly climate data'!$V$3:$CI$82,'phius_monthly climate data'!$CJ890,FALSE),"")</f>
        <v/>
      </c>
      <c r="CJ890">
        <v>888</v>
      </c>
    </row>
    <row r="891" spans="1:88" ht="15" thickBot="1" x14ac:dyDescent="0.35">
      <c r="A891" t="s">
        <v>5</v>
      </c>
      <c r="B891" t="s">
        <v>88</v>
      </c>
      <c r="C891" t="s">
        <v>990</v>
      </c>
      <c r="D891" s="39">
        <v>39.200000000000003</v>
      </c>
      <c r="E891" s="40">
        <v>42.8</v>
      </c>
      <c r="F891" s="40">
        <v>50.7</v>
      </c>
      <c r="G891" s="40">
        <v>60.2</v>
      </c>
      <c r="H891" s="40">
        <v>68.400000000000006</v>
      </c>
      <c r="I891" s="40">
        <v>76.3</v>
      </c>
      <c r="J891" s="40">
        <v>79.8</v>
      </c>
      <c r="K891" s="40">
        <v>79.2</v>
      </c>
      <c r="L891" s="40">
        <v>72.2</v>
      </c>
      <c r="M891" s="40">
        <v>60.8</v>
      </c>
      <c r="N891" s="40">
        <v>49.8</v>
      </c>
      <c r="O891" s="40">
        <v>41.8</v>
      </c>
      <c r="P891">
        <v>20</v>
      </c>
      <c r="S891" s="36" t="str">
        <f>IFERROR(HLOOKUP(SANCO2!$D$8,'phius_monthly climate data'!$V$3:$CI$82,'phius_monthly climate data'!$CJ891,FALSE),"")</f>
        <v/>
      </c>
      <c r="CJ891">
        <v>889</v>
      </c>
    </row>
    <row r="892" spans="1:88" ht="15" thickBot="1" x14ac:dyDescent="0.35">
      <c r="A892" t="s">
        <v>5</v>
      </c>
      <c r="B892" t="s">
        <v>89</v>
      </c>
      <c r="C892" t="s">
        <v>991</v>
      </c>
      <c r="D892" s="39">
        <v>44.7</v>
      </c>
      <c r="E892" s="40">
        <v>49.3</v>
      </c>
      <c r="F892" s="40">
        <v>56.8</v>
      </c>
      <c r="G892" s="40">
        <v>65.2</v>
      </c>
      <c r="H892" s="40">
        <v>74.3</v>
      </c>
      <c r="I892" s="40">
        <v>82.2</v>
      </c>
      <c r="J892" s="40">
        <v>84.4</v>
      </c>
      <c r="K892" s="40">
        <v>83.6</v>
      </c>
      <c r="L892" s="40">
        <v>75.599999999999994</v>
      </c>
      <c r="M892" s="40">
        <v>66.2</v>
      </c>
      <c r="N892" s="40">
        <v>54.5</v>
      </c>
      <c r="O892" s="40">
        <v>46.6</v>
      </c>
      <c r="P892">
        <v>21</v>
      </c>
      <c r="S892" s="36" t="str">
        <f>IFERROR(HLOOKUP(SANCO2!$D$8,'phius_monthly climate data'!$V$3:$CI$82,'phius_monthly climate data'!$CJ892,FALSE),"")</f>
        <v/>
      </c>
      <c r="CJ892">
        <v>890</v>
      </c>
    </row>
    <row r="893" spans="1:88" ht="15" thickBot="1" x14ac:dyDescent="0.35">
      <c r="A893" t="s">
        <v>5</v>
      </c>
      <c r="B893" t="s">
        <v>89</v>
      </c>
      <c r="C893" t="s">
        <v>992</v>
      </c>
      <c r="D893" s="39">
        <v>45.8</v>
      </c>
      <c r="E893" s="40">
        <v>49.6</v>
      </c>
      <c r="F893" s="40">
        <v>57</v>
      </c>
      <c r="G893" s="40">
        <v>65.3</v>
      </c>
      <c r="H893" s="40">
        <v>73.3</v>
      </c>
      <c r="I893" s="40">
        <v>80.400000000000006</v>
      </c>
      <c r="J893" s="40">
        <v>83.3</v>
      </c>
      <c r="K893" s="40">
        <v>83</v>
      </c>
      <c r="L893" s="40">
        <v>75.7</v>
      </c>
      <c r="M893" s="40">
        <v>66.099999999999994</v>
      </c>
      <c r="N893" s="40">
        <v>54.7</v>
      </c>
      <c r="O893" s="40">
        <v>46.3</v>
      </c>
      <c r="P893">
        <v>17</v>
      </c>
      <c r="S893" s="36" t="str">
        <f>IFERROR(HLOOKUP(SANCO2!$D$8,'phius_monthly climate data'!$V$3:$CI$82,'phius_monthly climate data'!$CJ893,FALSE),"")</f>
        <v/>
      </c>
      <c r="CJ893">
        <v>891</v>
      </c>
    </row>
    <row r="894" spans="1:88" ht="15" thickBot="1" x14ac:dyDescent="0.35">
      <c r="A894" t="s">
        <v>5</v>
      </c>
      <c r="B894" t="s">
        <v>89</v>
      </c>
      <c r="C894" t="s">
        <v>993</v>
      </c>
      <c r="D894" s="39">
        <v>58.2</v>
      </c>
      <c r="E894" s="40">
        <v>61.4</v>
      </c>
      <c r="F894" s="40">
        <v>67.2</v>
      </c>
      <c r="G894" s="40">
        <v>73.8</v>
      </c>
      <c r="H894" s="40">
        <v>79.7</v>
      </c>
      <c r="I894" s="40">
        <v>84.2</v>
      </c>
      <c r="J894" s="40">
        <v>85.6</v>
      </c>
      <c r="K894" s="40">
        <v>86.1</v>
      </c>
      <c r="L894" s="40">
        <v>81.599999999999994</v>
      </c>
      <c r="M894" s="40">
        <v>74.8</v>
      </c>
      <c r="N894" s="40">
        <v>65.599999999999994</v>
      </c>
      <c r="O894" s="40">
        <v>59.2</v>
      </c>
      <c r="P894">
        <v>36</v>
      </c>
      <c r="S894" s="36" t="str">
        <f>IFERROR(HLOOKUP(SANCO2!$D$8,'phius_monthly climate data'!$V$3:$CI$82,'phius_monthly climate data'!$CJ894,FALSE),"")</f>
        <v/>
      </c>
      <c r="CJ894">
        <v>892</v>
      </c>
    </row>
    <row r="895" spans="1:88" ht="15" thickBot="1" x14ac:dyDescent="0.35">
      <c r="A895" t="s">
        <v>5</v>
      </c>
      <c r="B895" t="s">
        <v>89</v>
      </c>
      <c r="C895" t="s">
        <v>994</v>
      </c>
      <c r="D895" s="39">
        <v>37.9</v>
      </c>
      <c r="E895" s="40">
        <v>40.9</v>
      </c>
      <c r="F895" s="40">
        <v>48.6</v>
      </c>
      <c r="G895" s="40">
        <v>56.7</v>
      </c>
      <c r="H895" s="40">
        <v>66.2</v>
      </c>
      <c r="I895" s="40">
        <v>75.400000000000006</v>
      </c>
      <c r="J895" s="40">
        <v>78.400000000000006</v>
      </c>
      <c r="K895" s="40">
        <v>77.2</v>
      </c>
      <c r="L895" s="40">
        <v>69.8</v>
      </c>
      <c r="M895" s="40">
        <v>58.6</v>
      </c>
      <c r="N895" s="40">
        <v>46.6</v>
      </c>
      <c r="O895" s="40">
        <v>37.9</v>
      </c>
      <c r="P895">
        <v>25</v>
      </c>
      <c r="S895" s="36" t="str">
        <f>IFERROR(HLOOKUP(SANCO2!$D$8,'phius_monthly climate data'!$V$3:$CI$82,'phius_monthly climate data'!$CJ895,FALSE),"")</f>
        <v/>
      </c>
      <c r="CJ895">
        <v>893</v>
      </c>
    </row>
    <row r="896" spans="1:88" ht="15" thickBot="1" x14ac:dyDescent="0.35">
      <c r="A896" t="s">
        <v>5</v>
      </c>
      <c r="B896" t="s">
        <v>89</v>
      </c>
      <c r="C896" t="s">
        <v>995</v>
      </c>
      <c r="D896" s="39">
        <v>51.2</v>
      </c>
      <c r="E896" s="40">
        <v>55</v>
      </c>
      <c r="F896" s="40">
        <v>61.1</v>
      </c>
      <c r="G896" s="40">
        <v>68.7</v>
      </c>
      <c r="H896" s="40">
        <v>76.099999999999994</v>
      </c>
      <c r="I896" s="40">
        <v>82.2</v>
      </c>
      <c r="J896" s="40">
        <v>84.1</v>
      </c>
      <c r="K896" s="40">
        <v>84.9</v>
      </c>
      <c r="L896" s="40">
        <v>79.2</v>
      </c>
      <c r="M896" s="40">
        <v>70.099999999999994</v>
      </c>
      <c r="N896" s="40">
        <v>59.5</v>
      </c>
      <c r="O896" s="40">
        <v>52.1</v>
      </c>
      <c r="P896">
        <v>35</v>
      </c>
      <c r="S896" s="36" t="str">
        <f>IFERROR(HLOOKUP(SANCO2!$D$8,'phius_monthly climate data'!$V$3:$CI$82,'phius_monthly climate data'!$CJ896,FALSE),"")</f>
        <v/>
      </c>
      <c r="CJ896">
        <v>894</v>
      </c>
    </row>
    <row r="897" spans="1:88" ht="15" thickBot="1" x14ac:dyDescent="0.35">
      <c r="A897" t="s">
        <v>5</v>
      </c>
      <c r="B897" t="s">
        <v>89</v>
      </c>
      <c r="C897" t="s">
        <v>996</v>
      </c>
      <c r="D897" s="39">
        <v>62</v>
      </c>
      <c r="E897" s="40">
        <v>65</v>
      </c>
      <c r="F897" s="40">
        <v>69.599999999999994</v>
      </c>
      <c r="G897" s="40">
        <v>75.099999999999994</v>
      </c>
      <c r="H897" s="40">
        <v>80.400000000000006</v>
      </c>
      <c r="I897" s="40">
        <v>84.2</v>
      </c>
      <c r="J897" s="40">
        <v>84.8</v>
      </c>
      <c r="K897" s="40">
        <v>85.3</v>
      </c>
      <c r="L897" s="40">
        <v>81.8</v>
      </c>
      <c r="M897" s="40">
        <v>76.400000000000006</v>
      </c>
      <c r="N897" s="40">
        <v>69</v>
      </c>
      <c r="O897" s="40">
        <v>62.9</v>
      </c>
      <c r="P897">
        <v>47</v>
      </c>
      <c r="S897" s="36" t="str">
        <f>IFERROR(HLOOKUP(SANCO2!$D$8,'phius_monthly climate data'!$V$3:$CI$82,'phius_monthly climate data'!$CJ897,FALSE),"")</f>
        <v/>
      </c>
      <c r="CJ897">
        <v>895</v>
      </c>
    </row>
    <row r="898" spans="1:88" ht="15" thickBot="1" x14ac:dyDescent="0.35">
      <c r="A898" t="s">
        <v>5</v>
      </c>
      <c r="B898" t="s">
        <v>89</v>
      </c>
      <c r="C898" t="s">
        <v>997</v>
      </c>
      <c r="D898" s="39">
        <v>52.2</v>
      </c>
      <c r="E898" s="40">
        <v>55.6</v>
      </c>
      <c r="F898" s="40">
        <v>61.7</v>
      </c>
      <c r="G898" s="40">
        <v>69.099999999999994</v>
      </c>
      <c r="H898" s="40">
        <v>76.5</v>
      </c>
      <c r="I898" s="40">
        <v>82.1</v>
      </c>
      <c r="J898" s="40">
        <v>84.7</v>
      </c>
      <c r="K898" s="40">
        <v>85.2</v>
      </c>
      <c r="L898" s="40">
        <v>79.900000000000006</v>
      </c>
      <c r="M898" s="40">
        <v>70.900000000000006</v>
      </c>
      <c r="N898" s="40">
        <v>60.8</v>
      </c>
      <c r="O898" s="40">
        <v>52.8</v>
      </c>
      <c r="P898">
        <v>28</v>
      </c>
      <c r="S898" s="36" t="str">
        <f>IFERROR(HLOOKUP(SANCO2!$D$8,'phius_monthly climate data'!$V$3:$CI$82,'phius_monthly climate data'!$CJ898,FALSE),"")</f>
        <v/>
      </c>
      <c r="CJ898">
        <v>896</v>
      </c>
    </row>
    <row r="899" spans="1:88" ht="15" thickBot="1" x14ac:dyDescent="0.35">
      <c r="A899" t="s">
        <v>5</v>
      </c>
      <c r="B899" t="s">
        <v>89</v>
      </c>
      <c r="C899" t="s">
        <v>998</v>
      </c>
      <c r="D899" s="39">
        <v>41.9</v>
      </c>
      <c r="E899" s="40">
        <v>45.2</v>
      </c>
      <c r="F899" s="40">
        <v>53.6</v>
      </c>
      <c r="G899" s="40">
        <v>62.5</v>
      </c>
      <c r="H899" s="40">
        <v>71.5</v>
      </c>
      <c r="I899" s="40">
        <v>79.8</v>
      </c>
      <c r="J899" s="40">
        <v>83</v>
      </c>
      <c r="K899" s="40">
        <v>82</v>
      </c>
      <c r="L899" s="40">
        <v>74.099999999999994</v>
      </c>
      <c r="M899" s="40">
        <v>63.3</v>
      </c>
      <c r="N899" s="40">
        <v>51.6</v>
      </c>
      <c r="O899" s="40">
        <v>42.6</v>
      </c>
      <c r="P899">
        <v>26</v>
      </c>
      <c r="S899" s="36" t="str">
        <f>IFERROR(HLOOKUP(SANCO2!$D$8,'phius_monthly climate data'!$V$3:$CI$82,'phius_monthly climate data'!$CJ899,FALSE),"")</f>
        <v/>
      </c>
      <c r="CJ899">
        <v>897</v>
      </c>
    </row>
    <row r="900" spans="1:88" ht="15" thickBot="1" x14ac:dyDescent="0.35">
      <c r="A900" t="s">
        <v>5</v>
      </c>
      <c r="B900" t="s">
        <v>89</v>
      </c>
      <c r="C900" t="s">
        <v>999</v>
      </c>
      <c r="D900" s="39">
        <v>51.6</v>
      </c>
      <c r="E900" s="40">
        <v>55.3</v>
      </c>
      <c r="F900" s="40">
        <v>61.4</v>
      </c>
      <c r="G900" s="40">
        <v>68.7</v>
      </c>
      <c r="H900" s="40">
        <v>76.2</v>
      </c>
      <c r="I900" s="40">
        <v>82.6</v>
      </c>
      <c r="J900" s="40">
        <v>84.6</v>
      </c>
      <c r="K900" s="40">
        <v>85.3</v>
      </c>
      <c r="L900" s="40">
        <v>80.099999999999994</v>
      </c>
      <c r="M900" s="40">
        <v>70.8</v>
      </c>
      <c r="N900" s="40">
        <v>60.1</v>
      </c>
      <c r="O900" s="40">
        <v>52.9</v>
      </c>
      <c r="P900">
        <v>38</v>
      </c>
      <c r="S900" s="36" t="str">
        <f>IFERROR(HLOOKUP(SANCO2!$D$8,'phius_monthly climate data'!$V$3:$CI$82,'phius_monthly climate data'!$CJ900,FALSE),"")</f>
        <v/>
      </c>
      <c r="CJ900">
        <v>898</v>
      </c>
    </row>
    <row r="901" spans="1:88" ht="15" thickBot="1" x14ac:dyDescent="0.35">
      <c r="A901" t="s">
        <v>5</v>
      </c>
      <c r="B901" t="s">
        <v>89</v>
      </c>
      <c r="C901" t="s">
        <v>1000</v>
      </c>
      <c r="D901" s="39">
        <v>58.1</v>
      </c>
      <c r="E901" s="40">
        <v>61.5</v>
      </c>
      <c r="F901" s="40">
        <v>66.7</v>
      </c>
      <c r="G901" s="40">
        <v>73</v>
      </c>
      <c r="H901" s="40">
        <v>78.5</v>
      </c>
      <c r="I901" s="40">
        <v>82.9</v>
      </c>
      <c r="J901" s="40">
        <v>84.1</v>
      </c>
      <c r="K901" s="40">
        <v>85.1</v>
      </c>
      <c r="L901" s="40">
        <v>81.400000000000006</v>
      </c>
      <c r="M901" s="40">
        <v>74.8</v>
      </c>
      <c r="N901" s="40">
        <v>65.900000000000006</v>
      </c>
      <c r="O901" s="40">
        <v>59.4</v>
      </c>
      <c r="P901">
        <v>45</v>
      </c>
      <c r="S901" s="36" t="str">
        <f>IFERROR(HLOOKUP(SANCO2!$D$8,'phius_monthly climate data'!$V$3:$CI$82,'phius_monthly climate data'!$CJ901,FALSE),"")</f>
        <v/>
      </c>
      <c r="CJ901">
        <v>899</v>
      </c>
    </row>
    <row r="902" spans="1:88" ht="15" thickBot="1" x14ac:dyDescent="0.35">
      <c r="A902" t="s">
        <v>5</v>
      </c>
      <c r="B902" t="s">
        <v>89</v>
      </c>
      <c r="C902" t="s">
        <v>1001</v>
      </c>
      <c r="D902" s="39">
        <v>58.8</v>
      </c>
      <c r="E902" s="40">
        <v>62</v>
      </c>
      <c r="F902" s="40">
        <v>67.099999999999994</v>
      </c>
      <c r="G902" s="40">
        <v>73.099999999999994</v>
      </c>
      <c r="H902" s="40">
        <v>78.8</v>
      </c>
      <c r="I902" s="40">
        <v>83.8</v>
      </c>
      <c r="J902" s="40">
        <v>84.7</v>
      </c>
      <c r="K902" s="40">
        <v>85.3</v>
      </c>
      <c r="L902" s="40">
        <v>82.2</v>
      </c>
      <c r="M902" s="40">
        <v>76.099999999999994</v>
      </c>
      <c r="N902" s="40">
        <v>67.3</v>
      </c>
      <c r="O902" s="40">
        <v>60.4</v>
      </c>
      <c r="P902">
        <v>49</v>
      </c>
      <c r="S902" s="36" t="str">
        <f>IFERROR(HLOOKUP(SANCO2!$D$8,'phius_monthly climate data'!$V$3:$CI$82,'phius_monthly climate data'!$CJ902,FALSE),"")</f>
        <v/>
      </c>
      <c r="CJ902">
        <v>900</v>
      </c>
    </row>
    <row r="903" spans="1:88" ht="15" thickBot="1" x14ac:dyDescent="0.35">
      <c r="A903" t="s">
        <v>5</v>
      </c>
      <c r="B903" t="s">
        <v>89</v>
      </c>
      <c r="C903" t="s">
        <v>1002</v>
      </c>
      <c r="D903" s="39">
        <v>55.7</v>
      </c>
      <c r="E903" s="40">
        <v>59.6</v>
      </c>
      <c r="F903" s="40">
        <v>66.5</v>
      </c>
      <c r="G903" s="40">
        <v>74.099999999999994</v>
      </c>
      <c r="H903" s="40">
        <v>80.2</v>
      </c>
      <c r="I903" s="40">
        <v>85.7</v>
      </c>
      <c r="J903" s="40">
        <v>85.6</v>
      </c>
      <c r="K903" s="40">
        <v>87.2</v>
      </c>
      <c r="L903" s="40">
        <v>81.5</v>
      </c>
      <c r="M903" s="40">
        <v>74.3</v>
      </c>
      <c r="N903" s="40">
        <v>64.400000000000006</v>
      </c>
      <c r="O903" s="40">
        <v>56.2</v>
      </c>
      <c r="P903">
        <v>42</v>
      </c>
      <c r="S903" s="36" t="str">
        <f>IFERROR(HLOOKUP(SANCO2!$D$8,'phius_monthly climate data'!$V$3:$CI$82,'phius_monthly climate data'!$CJ903,FALSE),"")</f>
        <v/>
      </c>
      <c r="CJ903">
        <v>901</v>
      </c>
    </row>
    <row r="904" spans="1:88" ht="15" thickBot="1" x14ac:dyDescent="0.35">
      <c r="A904" t="s">
        <v>5</v>
      </c>
      <c r="B904" t="s">
        <v>89</v>
      </c>
      <c r="C904" t="s">
        <v>1003</v>
      </c>
      <c r="D904" s="39">
        <v>44</v>
      </c>
      <c r="E904" s="40">
        <v>47.7</v>
      </c>
      <c r="F904" s="40">
        <v>55.5</v>
      </c>
      <c r="G904" s="40">
        <v>63.3</v>
      </c>
      <c r="H904" s="40">
        <v>71.3</v>
      </c>
      <c r="I904" s="40">
        <v>79.2</v>
      </c>
      <c r="J904" s="40">
        <v>82.5</v>
      </c>
      <c r="K904" s="40">
        <v>83.4</v>
      </c>
      <c r="L904" s="40">
        <v>75.599999999999994</v>
      </c>
      <c r="M904" s="40">
        <v>64.900000000000006</v>
      </c>
      <c r="N904" s="40">
        <v>53.7</v>
      </c>
      <c r="O904" s="40">
        <v>45.4</v>
      </c>
      <c r="P904">
        <v>22</v>
      </c>
      <c r="S904" s="36" t="str">
        <f>IFERROR(HLOOKUP(SANCO2!$D$8,'phius_monthly climate data'!$V$3:$CI$82,'phius_monthly climate data'!$CJ904,FALSE),"")</f>
        <v/>
      </c>
      <c r="CJ904">
        <v>902</v>
      </c>
    </row>
    <row r="905" spans="1:88" ht="15" thickBot="1" x14ac:dyDescent="0.35">
      <c r="A905" t="s">
        <v>5</v>
      </c>
      <c r="B905" t="s">
        <v>89</v>
      </c>
      <c r="C905" t="s">
        <v>1004</v>
      </c>
      <c r="D905" s="39">
        <v>35.700000000000003</v>
      </c>
      <c r="E905" s="40">
        <v>38.9</v>
      </c>
      <c r="F905" s="40">
        <v>46.5</v>
      </c>
      <c r="G905" s="40">
        <v>54.7</v>
      </c>
      <c r="H905" s="40">
        <v>64.5</v>
      </c>
      <c r="I905" s="40">
        <v>74.3</v>
      </c>
      <c r="J905" s="40">
        <v>77.5</v>
      </c>
      <c r="K905" s="40">
        <v>76.099999999999994</v>
      </c>
      <c r="L905" s="40">
        <v>68.599999999999994</v>
      </c>
      <c r="M905" s="40">
        <v>56.5</v>
      </c>
      <c r="N905" s="40">
        <v>44.5</v>
      </c>
      <c r="O905" s="40">
        <v>35.5</v>
      </c>
      <c r="P905">
        <v>23</v>
      </c>
      <c r="S905" s="36" t="str">
        <f>IFERROR(HLOOKUP(SANCO2!$D$8,'phius_monthly climate data'!$V$3:$CI$82,'phius_monthly climate data'!$CJ905,FALSE),"")</f>
        <v/>
      </c>
      <c r="CJ905">
        <v>903</v>
      </c>
    </row>
    <row r="906" spans="1:88" ht="15" thickBot="1" x14ac:dyDescent="0.35">
      <c r="A906" t="s">
        <v>5</v>
      </c>
      <c r="B906" t="s">
        <v>89</v>
      </c>
      <c r="C906" t="s">
        <v>1005</v>
      </c>
      <c r="D906" s="39">
        <v>47</v>
      </c>
      <c r="E906" s="40">
        <v>51</v>
      </c>
      <c r="F906" s="40">
        <v>58.1</v>
      </c>
      <c r="G906" s="40">
        <v>66.099999999999994</v>
      </c>
      <c r="H906" s="40">
        <v>74.400000000000006</v>
      </c>
      <c r="I906" s="40">
        <v>82.2</v>
      </c>
      <c r="J906" s="40">
        <v>85.8</v>
      </c>
      <c r="K906" s="40">
        <v>86.1</v>
      </c>
      <c r="L906" s="40">
        <v>78.7</v>
      </c>
      <c r="M906" s="40">
        <v>68.099999999999994</v>
      </c>
      <c r="N906" s="40">
        <v>56.8</v>
      </c>
      <c r="O906" s="40">
        <v>48.2</v>
      </c>
      <c r="P906">
        <v>32</v>
      </c>
      <c r="S906" s="36" t="str">
        <f>IFERROR(HLOOKUP(SANCO2!$D$8,'phius_monthly climate data'!$V$3:$CI$82,'phius_monthly climate data'!$CJ906,FALSE),"")</f>
        <v/>
      </c>
      <c r="CJ906">
        <v>904</v>
      </c>
    </row>
    <row r="907" spans="1:88" ht="15" thickBot="1" x14ac:dyDescent="0.35">
      <c r="A907" t="s">
        <v>5</v>
      </c>
      <c r="B907" t="s">
        <v>89</v>
      </c>
      <c r="C907" t="s">
        <v>1006</v>
      </c>
      <c r="D907" s="39">
        <v>48</v>
      </c>
      <c r="E907" s="40">
        <v>50.7</v>
      </c>
      <c r="F907" s="40">
        <v>58.2</v>
      </c>
      <c r="G907" s="40">
        <v>66.3</v>
      </c>
      <c r="H907" s="40">
        <v>74.099999999999994</v>
      </c>
      <c r="I907" s="40">
        <v>81.7</v>
      </c>
      <c r="J907" s="40">
        <v>85.4</v>
      </c>
      <c r="K907" s="40">
        <v>86.4</v>
      </c>
      <c r="L907" s="40">
        <v>78.7</v>
      </c>
      <c r="M907" s="40">
        <v>68.099999999999994</v>
      </c>
      <c r="N907" s="40">
        <v>57.4</v>
      </c>
      <c r="O907" s="40">
        <v>48.4</v>
      </c>
      <c r="P907">
        <v>23</v>
      </c>
      <c r="S907" s="36" t="str">
        <f>IFERROR(HLOOKUP(SANCO2!$D$8,'phius_monthly climate data'!$V$3:$CI$82,'phius_monthly climate data'!$CJ907,FALSE),"")</f>
        <v/>
      </c>
      <c r="CJ907">
        <v>905</v>
      </c>
    </row>
    <row r="908" spans="1:88" ht="15" thickBot="1" x14ac:dyDescent="0.35">
      <c r="A908" t="s">
        <v>5</v>
      </c>
      <c r="B908" t="s">
        <v>89</v>
      </c>
      <c r="C908" t="s">
        <v>1007</v>
      </c>
      <c r="D908" s="39">
        <v>48</v>
      </c>
      <c r="E908" s="40">
        <v>50.7</v>
      </c>
      <c r="F908" s="40">
        <v>58.2</v>
      </c>
      <c r="G908" s="40">
        <v>66.3</v>
      </c>
      <c r="H908" s="40">
        <v>74.099999999999994</v>
      </c>
      <c r="I908" s="40">
        <v>81.7</v>
      </c>
      <c r="J908" s="40">
        <v>85.4</v>
      </c>
      <c r="K908" s="40">
        <v>86.4</v>
      </c>
      <c r="L908" s="40">
        <v>78.7</v>
      </c>
      <c r="M908" s="40">
        <v>68.099999999999994</v>
      </c>
      <c r="N908" s="40">
        <v>57.4</v>
      </c>
      <c r="O908" s="40">
        <v>48.4</v>
      </c>
      <c r="P908">
        <v>24</v>
      </c>
      <c r="S908" s="36" t="str">
        <f>IFERROR(HLOOKUP(SANCO2!$D$8,'phius_monthly climate data'!$V$3:$CI$82,'phius_monthly climate data'!$CJ908,FALSE),"")</f>
        <v/>
      </c>
      <c r="CJ908">
        <v>906</v>
      </c>
    </row>
    <row r="909" spans="1:88" ht="15" thickBot="1" x14ac:dyDescent="0.35">
      <c r="A909" t="s">
        <v>5</v>
      </c>
      <c r="B909" t="s">
        <v>89</v>
      </c>
      <c r="C909" t="s">
        <v>1008</v>
      </c>
      <c r="D909" s="39">
        <v>53.2</v>
      </c>
      <c r="E909" s="40">
        <v>57.9</v>
      </c>
      <c r="F909" s="40">
        <v>65.2</v>
      </c>
      <c r="G909" s="40">
        <v>72.7</v>
      </c>
      <c r="H909" s="40">
        <v>79.5</v>
      </c>
      <c r="I909" s="40">
        <v>85.2</v>
      </c>
      <c r="J909" s="40">
        <v>86.3</v>
      </c>
      <c r="K909" s="40">
        <v>86.7</v>
      </c>
      <c r="L909" s="40">
        <v>80.7</v>
      </c>
      <c r="M909" s="40">
        <v>72.2</v>
      </c>
      <c r="N909" s="40">
        <v>60.9</v>
      </c>
      <c r="O909" s="40">
        <v>53.3</v>
      </c>
      <c r="P909">
        <v>45</v>
      </c>
      <c r="S909" s="36" t="str">
        <f>IFERROR(HLOOKUP(SANCO2!$D$8,'phius_monthly climate data'!$V$3:$CI$82,'phius_monthly climate data'!$CJ909,FALSE),"")</f>
        <v/>
      </c>
      <c r="CJ909">
        <v>907</v>
      </c>
    </row>
    <row r="910" spans="1:88" ht="15" thickBot="1" x14ac:dyDescent="0.35">
      <c r="A910" t="s">
        <v>5</v>
      </c>
      <c r="B910" t="s">
        <v>89</v>
      </c>
      <c r="C910" t="s">
        <v>1009</v>
      </c>
      <c r="D910" s="39">
        <v>54</v>
      </c>
      <c r="E910" s="40">
        <v>59.5</v>
      </c>
      <c r="F910" s="40">
        <v>65.7</v>
      </c>
      <c r="G910" s="40">
        <v>73.099999999999994</v>
      </c>
      <c r="H910" s="40">
        <v>80.099999999999994</v>
      </c>
      <c r="I910" s="40">
        <v>85.9</v>
      </c>
      <c r="J910" s="40">
        <v>86.9</v>
      </c>
      <c r="K910" s="40">
        <v>87.4</v>
      </c>
      <c r="L910" s="40">
        <v>81.2</v>
      </c>
      <c r="M910" s="40">
        <v>72.599999999999994</v>
      </c>
      <c r="N910" s="40">
        <v>61.5</v>
      </c>
      <c r="O910" s="40">
        <v>54.5</v>
      </c>
      <c r="P910">
        <v>47</v>
      </c>
      <c r="S910" s="36" t="str">
        <f>IFERROR(HLOOKUP(SANCO2!$D$8,'phius_monthly climate data'!$V$3:$CI$82,'phius_monthly climate data'!$CJ910,FALSE),"")</f>
        <v/>
      </c>
      <c r="CJ910">
        <v>908</v>
      </c>
    </row>
    <row r="911" spans="1:88" ht="15" thickBot="1" x14ac:dyDescent="0.35">
      <c r="A911" t="s">
        <v>5</v>
      </c>
      <c r="B911" t="s">
        <v>89</v>
      </c>
      <c r="C911" t="s">
        <v>1010</v>
      </c>
      <c r="D911" s="39">
        <v>48.8</v>
      </c>
      <c r="E911" s="40">
        <v>52.1</v>
      </c>
      <c r="F911" s="40">
        <v>58.9</v>
      </c>
      <c r="G911" s="40">
        <v>67.099999999999994</v>
      </c>
      <c r="H911" s="40">
        <v>74.5</v>
      </c>
      <c r="I911" s="40">
        <v>81.3</v>
      </c>
      <c r="J911" s="40">
        <v>83.9</v>
      </c>
      <c r="K911" s="40">
        <v>84.4</v>
      </c>
      <c r="L911" s="40">
        <v>78.099999999999994</v>
      </c>
      <c r="M911" s="40">
        <v>68.599999999999994</v>
      </c>
      <c r="N911" s="40">
        <v>57.5</v>
      </c>
      <c r="O911" s="40">
        <v>49.8</v>
      </c>
      <c r="P911">
        <v>25</v>
      </c>
      <c r="S911" s="36" t="str">
        <f>IFERROR(HLOOKUP(SANCO2!$D$8,'phius_monthly climate data'!$V$3:$CI$82,'phius_monthly climate data'!$CJ911,FALSE),"")</f>
        <v/>
      </c>
      <c r="CJ911">
        <v>909</v>
      </c>
    </row>
    <row r="912" spans="1:88" ht="15" thickBot="1" x14ac:dyDescent="0.35">
      <c r="A912" t="s">
        <v>5</v>
      </c>
      <c r="B912" t="s">
        <v>89</v>
      </c>
      <c r="C912" t="s">
        <v>1011</v>
      </c>
      <c r="D912" s="39">
        <v>46.3</v>
      </c>
      <c r="E912" s="40">
        <v>50.9</v>
      </c>
      <c r="F912" s="40">
        <v>57.9</v>
      </c>
      <c r="G912" s="40">
        <v>66</v>
      </c>
      <c r="H912" s="40">
        <v>75.099999999999994</v>
      </c>
      <c r="I912" s="40">
        <v>83.5</v>
      </c>
      <c r="J912" s="40">
        <v>83.3</v>
      </c>
      <c r="K912" s="40">
        <v>81.7</v>
      </c>
      <c r="L912" s="40">
        <v>76</v>
      </c>
      <c r="M912" s="40">
        <v>66.099999999999994</v>
      </c>
      <c r="N912" s="40">
        <v>53.7</v>
      </c>
      <c r="O912" s="40">
        <v>45.7</v>
      </c>
      <c r="P912">
        <v>37</v>
      </c>
      <c r="S912" s="36" t="str">
        <f>IFERROR(HLOOKUP(SANCO2!$D$8,'phius_monthly climate data'!$V$3:$CI$82,'phius_monthly climate data'!$CJ912,FALSE),"")</f>
        <v/>
      </c>
      <c r="CJ912">
        <v>910</v>
      </c>
    </row>
    <row r="913" spans="1:88" ht="15" thickBot="1" x14ac:dyDescent="0.35">
      <c r="A913" t="s">
        <v>5</v>
      </c>
      <c r="B913" t="s">
        <v>89</v>
      </c>
      <c r="C913" t="s">
        <v>1012</v>
      </c>
      <c r="D913" s="39">
        <v>49.9</v>
      </c>
      <c r="E913" s="40">
        <v>54.4</v>
      </c>
      <c r="F913" s="40">
        <v>61.2</v>
      </c>
      <c r="G913" s="40">
        <v>68.2</v>
      </c>
      <c r="H913" s="40">
        <v>75.3</v>
      </c>
      <c r="I913" s="40">
        <v>83.5</v>
      </c>
      <c r="J913" s="40">
        <v>85.1</v>
      </c>
      <c r="K913" s="40">
        <v>86.5</v>
      </c>
      <c r="L913" s="40">
        <v>79.8</v>
      </c>
      <c r="M913" s="40">
        <v>70.2</v>
      </c>
      <c r="N913" s="40">
        <v>59.4</v>
      </c>
      <c r="O913" s="40">
        <v>52</v>
      </c>
      <c r="P913">
        <v>36</v>
      </c>
      <c r="S913" s="36" t="str">
        <f>IFERROR(HLOOKUP(SANCO2!$D$8,'phius_monthly climate data'!$V$3:$CI$82,'phius_monthly climate data'!$CJ913,FALSE),"")</f>
        <v/>
      </c>
      <c r="CJ913">
        <v>911</v>
      </c>
    </row>
    <row r="914" spans="1:88" ht="15" thickBot="1" x14ac:dyDescent="0.35">
      <c r="A914" t="s">
        <v>5</v>
      </c>
      <c r="B914" t="s">
        <v>89</v>
      </c>
      <c r="C914" t="s">
        <v>1013</v>
      </c>
      <c r="D914" s="39">
        <v>45.8</v>
      </c>
      <c r="E914" s="40">
        <v>49.3</v>
      </c>
      <c r="F914" s="40">
        <v>57.1</v>
      </c>
      <c r="G914" s="40">
        <v>64.900000000000006</v>
      </c>
      <c r="H914" s="40">
        <v>73.2</v>
      </c>
      <c r="I914" s="40">
        <v>81.599999999999994</v>
      </c>
      <c r="J914" s="40">
        <v>85.4</v>
      </c>
      <c r="K914" s="40">
        <v>85.6</v>
      </c>
      <c r="L914" s="40">
        <v>77.5</v>
      </c>
      <c r="M914" s="40">
        <v>66.8</v>
      </c>
      <c r="N914" s="40">
        <v>55.6</v>
      </c>
      <c r="O914" s="40">
        <v>46.6</v>
      </c>
      <c r="P914">
        <v>28</v>
      </c>
      <c r="S914" s="36" t="str">
        <f>IFERROR(HLOOKUP(SANCO2!$D$8,'phius_monthly climate data'!$V$3:$CI$82,'phius_monthly climate data'!$CJ914,FALSE),"")</f>
        <v/>
      </c>
      <c r="CJ914">
        <v>912</v>
      </c>
    </row>
    <row r="915" spans="1:88" ht="15" thickBot="1" x14ac:dyDescent="0.35">
      <c r="A915" t="s">
        <v>5</v>
      </c>
      <c r="B915" t="s">
        <v>89</v>
      </c>
      <c r="C915" t="s">
        <v>1014</v>
      </c>
      <c r="D915" s="39">
        <v>46.7</v>
      </c>
      <c r="E915" s="40">
        <v>50.5</v>
      </c>
      <c r="F915" s="40">
        <v>57.5</v>
      </c>
      <c r="G915" s="40">
        <v>65.5</v>
      </c>
      <c r="H915" s="40">
        <v>73.8</v>
      </c>
      <c r="I915" s="40">
        <v>81.8</v>
      </c>
      <c r="J915" s="40">
        <v>85.4</v>
      </c>
      <c r="K915" s="40">
        <v>85.6</v>
      </c>
      <c r="L915" s="40">
        <v>78</v>
      </c>
      <c r="M915" s="40">
        <v>67.5</v>
      </c>
      <c r="N915" s="40">
        <v>56.4</v>
      </c>
      <c r="O915" s="40">
        <v>47.8</v>
      </c>
      <c r="P915">
        <v>35</v>
      </c>
      <c r="S915" s="36" t="str">
        <f>IFERROR(HLOOKUP(SANCO2!$D$8,'phius_monthly climate data'!$V$3:$CI$82,'phius_monthly climate data'!$CJ915,FALSE),"")</f>
        <v/>
      </c>
      <c r="CJ915">
        <v>913</v>
      </c>
    </row>
    <row r="916" spans="1:88" ht="15" thickBot="1" x14ac:dyDescent="0.35">
      <c r="A916" t="s">
        <v>5</v>
      </c>
      <c r="B916" t="s">
        <v>89</v>
      </c>
      <c r="C916" t="s">
        <v>1015</v>
      </c>
      <c r="D916" s="39">
        <v>47.4</v>
      </c>
      <c r="E916" s="40">
        <v>51.7</v>
      </c>
      <c r="F916" s="40">
        <v>58.9</v>
      </c>
      <c r="G916" s="40">
        <v>66.3</v>
      </c>
      <c r="H916" s="40">
        <v>75.099999999999994</v>
      </c>
      <c r="I916" s="40">
        <v>82.9</v>
      </c>
      <c r="J916" s="40">
        <v>86.3</v>
      </c>
      <c r="K916" s="40">
        <v>86.1</v>
      </c>
      <c r="L916" s="40">
        <v>79.400000000000006</v>
      </c>
      <c r="M916" s="40">
        <v>68.400000000000006</v>
      </c>
      <c r="N916" s="40">
        <v>57.3</v>
      </c>
      <c r="O916" s="40">
        <v>48.4</v>
      </c>
      <c r="P916">
        <v>32</v>
      </c>
      <c r="S916" s="36" t="str">
        <f>IFERROR(HLOOKUP(SANCO2!$D$8,'phius_monthly climate data'!$V$3:$CI$82,'phius_monthly climate data'!$CJ916,FALSE),"")</f>
        <v/>
      </c>
      <c r="CJ916">
        <v>914</v>
      </c>
    </row>
    <row r="917" spans="1:88" ht="15" thickBot="1" x14ac:dyDescent="0.35">
      <c r="A917" t="s">
        <v>5</v>
      </c>
      <c r="B917" t="s">
        <v>89</v>
      </c>
      <c r="C917" t="s">
        <v>1016</v>
      </c>
      <c r="D917" s="39">
        <v>55.6</v>
      </c>
      <c r="E917" s="40">
        <v>58.1</v>
      </c>
      <c r="F917" s="40">
        <v>64.099999999999994</v>
      </c>
      <c r="G917" s="40">
        <v>70.5</v>
      </c>
      <c r="H917" s="40">
        <v>77.2</v>
      </c>
      <c r="I917" s="40">
        <v>83.3</v>
      </c>
      <c r="J917" s="40">
        <v>84.6</v>
      </c>
      <c r="K917" s="40">
        <v>85.3</v>
      </c>
      <c r="L917" s="40">
        <v>81.7</v>
      </c>
      <c r="M917" s="40">
        <v>74.3</v>
      </c>
      <c r="N917" s="40">
        <v>64.599999999999994</v>
      </c>
      <c r="O917" s="40">
        <v>57.3</v>
      </c>
      <c r="P917">
        <v>44</v>
      </c>
      <c r="S917" s="36" t="str">
        <f>IFERROR(HLOOKUP(SANCO2!$D$8,'phius_monthly climate data'!$V$3:$CI$82,'phius_monthly climate data'!$CJ917,FALSE),"")</f>
        <v/>
      </c>
      <c r="CJ917">
        <v>915</v>
      </c>
    </row>
    <row r="918" spans="1:88" ht="15" thickBot="1" x14ac:dyDescent="0.35">
      <c r="A918" t="s">
        <v>5</v>
      </c>
      <c r="B918" t="s">
        <v>89</v>
      </c>
      <c r="C918" t="s">
        <v>1017</v>
      </c>
      <c r="D918" s="39">
        <v>49.6</v>
      </c>
      <c r="E918" s="40">
        <v>52.4</v>
      </c>
      <c r="F918" s="40">
        <v>58.5</v>
      </c>
      <c r="G918" s="40">
        <v>66.599999999999994</v>
      </c>
      <c r="H918" s="40">
        <v>74.5</v>
      </c>
      <c r="I918" s="40">
        <v>79.8</v>
      </c>
      <c r="J918" s="40">
        <v>83.2</v>
      </c>
      <c r="K918" s="40">
        <v>83.7</v>
      </c>
      <c r="L918" s="40">
        <v>78</v>
      </c>
      <c r="M918" s="40">
        <v>69.2</v>
      </c>
      <c r="N918" s="40">
        <v>57.5</v>
      </c>
      <c r="O918" s="40">
        <v>50.2</v>
      </c>
      <c r="P918">
        <v>26</v>
      </c>
      <c r="S918" s="36" t="str">
        <f>IFERROR(HLOOKUP(SANCO2!$D$8,'phius_monthly climate data'!$V$3:$CI$82,'phius_monthly climate data'!$CJ918,FALSE),"")</f>
        <v/>
      </c>
      <c r="CJ918">
        <v>916</v>
      </c>
    </row>
    <row r="919" spans="1:88" ht="15" thickBot="1" x14ac:dyDescent="0.35">
      <c r="A919" t="s">
        <v>5</v>
      </c>
      <c r="B919" t="s">
        <v>89</v>
      </c>
      <c r="C919" t="s">
        <v>1018</v>
      </c>
      <c r="D919" s="39">
        <v>61.3</v>
      </c>
      <c r="E919" s="40">
        <v>64.7</v>
      </c>
      <c r="F919" s="40">
        <v>69.599999999999994</v>
      </c>
      <c r="G919" s="40">
        <v>75.400000000000006</v>
      </c>
      <c r="H919" s="40">
        <v>80.599999999999994</v>
      </c>
      <c r="I919" s="40">
        <v>84.5</v>
      </c>
      <c r="J919" s="40">
        <v>85.3</v>
      </c>
      <c r="K919" s="40">
        <v>85.7</v>
      </c>
      <c r="L919" s="40">
        <v>81.8</v>
      </c>
      <c r="M919" s="40">
        <v>76.2</v>
      </c>
      <c r="N919" s="40">
        <v>68</v>
      </c>
      <c r="O919" s="40">
        <v>62.2</v>
      </c>
      <c r="P919">
        <v>49</v>
      </c>
      <c r="S919" s="36" t="str">
        <f>IFERROR(HLOOKUP(SANCO2!$D$8,'phius_monthly climate data'!$V$3:$CI$82,'phius_monthly climate data'!$CJ919,FALSE),"")</f>
        <v/>
      </c>
      <c r="CJ919">
        <v>917</v>
      </c>
    </row>
    <row r="920" spans="1:88" ht="15" thickBot="1" x14ac:dyDescent="0.35">
      <c r="A920" t="s">
        <v>5</v>
      </c>
      <c r="B920" t="s">
        <v>89</v>
      </c>
      <c r="C920" t="s">
        <v>1019</v>
      </c>
      <c r="D920" s="39">
        <v>51.8</v>
      </c>
      <c r="E920" s="40">
        <v>56</v>
      </c>
      <c r="F920" s="40">
        <v>62.3</v>
      </c>
      <c r="G920" s="40">
        <v>69.599999999999994</v>
      </c>
      <c r="H920" s="40">
        <v>76.599999999999994</v>
      </c>
      <c r="I920" s="40">
        <v>82.4</v>
      </c>
      <c r="J920" s="40">
        <v>83.4</v>
      </c>
      <c r="K920" s="40">
        <v>84.4</v>
      </c>
      <c r="L920" s="40">
        <v>79.099999999999994</v>
      </c>
      <c r="M920" s="40">
        <v>70.8</v>
      </c>
      <c r="N920" s="40">
        <v>59.8</v>
      </c>
      <c r="O920" s="40">
        <v>52.5</v>
      </c>
      <c r="P920">
        <v>41</v>
      </c>
      <c r="S920" s="36" t="str">
        <f>IFERROR(HLOOKUP(SANCO2!$D$8,'phius_monthly climate data'!$V$3:$CI$82,'phius_monthly climate data'!$CJ920,FALSE),"")</f>
        <v/>
      </c>
      <c r="CJ920">
        <v>918</v>
      </c>
    </row>
    <row r="921" spans="1:88" ht="15" thickBot="1" x14ac:dyDescent="0.35">
      <c r="A921" t="s">
        <v>5</v>
      </c>
      <c r="B921" t="s">
        <v>89</v>
      </c>
      <c r="C921" t="s">
        <v>1020</v>
      </c>
      <c r="D921" s="39">
        <v>53.6</v>
      </c>
      <c r="E921" s="40">
        <v>57</v>
      </c>
      <c r="F921" s="40">
        <v>62.9</v>
      </c>
      <c r="G921" s="40">
        <v>69.599999999999994</v>
      </c>
      <c r="H921" s="40">
        <v>77</v>
      </c>
      <c r="I921" s="40">
        <v>82.4</v>
      </c>
      <c r="J921" s="40">
        <v>84</v>
      </c>
      <c r="K921" s="40">
        <v>84.4</v>
      </c>
      <c r="L921" s="40">
        <v>79.7</v>
      </c>
      <c r="M921" s="40">
        <v>71.099999999999994</v>
      </c>
      <c r="N921" s="40">
        <v>61.3</v>
      </c>
      <c r="O921" s="40">
        <v>54.8</v>
      </c>
      <c r="P921">
        <v>39</v>
      </c>
      <c r="S921" s="36" t="str">
        <f>IFERROR(HLOOKUP(SANCO2!$D$8,'phius_monthly climate data'!$V$3:$CI$82,'phius_monthly climate data'!$CJ921,FALSE),"")</f>
        <v/>
      </c>
      <c r="CJ921">
        <v>919</v>
      </c>
    </row>
    <row r="922" spans="1:88" ht="15" thickBot="1" x14ac:dyDescent="0.35">
      <c r="A922" t="s">
        <v>5</v>
      </c>
      <c r="B922" t="s">
        <v>89</v>
      </c>
      <c r="C922" t="s">
        <v>1021</v>
      </c>
      <c r="D922" s="39">
        <v>55</v>
      </c>
      <c r="E922" s="40">
        <v>58.2</v>
      </c>
      <c r="F922" s="40">
        <v>63</v>
      </c>
      <c r="G922" s="40">
        <v>69.8</v>
      </c>
      <c r="H922" s="40">
        <v>77</v>
      </c>
      <c r="I922" s="40">
        <v>82.5</v>
      </c>
      <c r="J922" s="40">
        <v>84.4</v>
      </c>
      <c r="K922" s="40">
        <v>84.4</v>
      </c>
      <c r="L922" s="40">
        <v>80.7</v>
      </c>
      <c r="M922" s="40">
        <v>72.400000000000006</v>
      </c>
      <c r="N922" s="40">
        <v>62.4</v>
      </c>
      <c r="O922" s="40">
        <v>56.2</v>
      </c>
      <c r="P922">
        <v>34</v>
      </c>
      <c r="S922" s="36" t="str">
        <f>IFERROR(HLOOKUP(SANCO2!$D$8,'phius_monthly climate data'!$V$3:$CI$82,'phius_monthly climate data'!$CJ922,FALSE),"")</f>
        <v/>
      </c>
      <c r="CJ922">
        <v>920</v>
      </c>
    </row>
    <row r="923" spans="1:88" ht="15" thickBot="1" x14ac:dyDescent="0.35">
      <c r="A923" t="s">
        <v>5</v>
      </c>
      <c r="B923" t="s">
        <v>89</v>
      </c>
      <c r="C923" t="s">
        <v>1022</v>
      </c>
      <c r="D923" s="39">
        <v>55.2</v>
      </c>
      <c r="E923" s="40">
        <v>58.3</v>
      </c>
      <c r="F923" s="40">
        <v>63.8</v>
      </c>
      <c r="G923" s="40">
        <v>70.2</v>
      </c>
      <c r="H923" s="40">
        <v>77.2</v>
      </c>
      <c r="I923" s="40">
        <v>82.6</v>
      </c>
      <c r="J923" s="40">
        <v>84</v>
      </c>
      <c r="K923" s="40">
        <v>84.5</v>
      </c>
      <c r="L923" s="40">
        <v>80.5</v>
      </c>
      <c r="M923" s="40">
        <v>72.3</v>
      </c>
      <c r="N923" s="40">
        <v>62.7</v>
      </c>
      <c r="O923" s="40">
        <v>56.4</v>
      </c>
      <c r="P923">
        <v>50</v>
      </c>
      <c r="S923" s="36" t="str">
        <f>IFERROR(HLOOKUP(SANCO2!$D$8,'phius_monthly climate data'!$V$3:$CI$82,'phius_monthly climate data'!$CJ923,FALSE),"")</f>
        <v/>
      </c>
      <c r="CJ923">
        <v>921</v>
      </c>
    </row>
    <row r="924" spans="1:88" ht="15" thickBot="1" x14ac:dyDescent="0.35">
      <c r="A924" t="s">
        <v>5</v>
      </c>
      <c r="B924" t="s">
        <v>89</v>
      </c>
      <c r="C924" t="s">
        <v>1023</v>
      </c>
      <c r="D924" s="39">
        <v>53</v>
      </c>
      <c r="E924" s="40">
        <v>56</v>
      </c>
      <c r="F924" s="40">
        <v>62.3</v>
      </c>
      <c r="G924" s="40">
        <v>69.400000000000006</v>
      </c>
      <c r="H924" s="40">
        <v>76.400000000000006</v>
      </c>
      <c r="I924" s="40">
        <v>82</v>
      </c>
      <c r="J924" s="40">
        <v>83.3</v>
      </c>
      <c r="K924" s="40">
        <v>84.1</v>
      </c>
      <c r="L924" s="40">
        <v>79.5</v>
      </c>
      <c r="M924" s="40">
        <v>70.3</v>
      </c>
      <c r="N924" s="40">
        <v>60.8</v>
      </c>
      <c r="O924" s="40">
        <v>53.4</v>
      </c>
      <c r="P924">
        <v>41</v>
      </c>
      <c r="S924" s="36" t="str">
        <f>IFERROR(HLOOKUP(SANCO2!$D$8,'phius_monthly climate data'!$V$3:$CI$82,'phius_monthly climate data'!$CJ924,FALSE),"")</f>
        <v/>
      </c>
      <c r="CJ924">
        <v>922</v>
      </c>
    </row>
    <row r="925" spans="1:88" ht="15" thickBot="1" x14ac:dyDescent="0.35">
      <c r="A925" t="s">
        <v>5</v>
      </c>
      <c r="B925" t="s">
        <v>89</v>
      </c>
      <c r="C925" t="s">
        <v>1024</v>
      </c>
      <c r="D925" s="39">
        <v>57.8</v>
      </c>
      <c r="E925" s="40">
        <v>61.8</v>
      </c>
      <c r="F925" s="40">
        <v>66.900000000000006</v>
      </c>
      <c r="G925" s="40">
        <v>73.599999999999994</v>
      </c>
      <c r="H925" s="40">
        <v>79.599999999999994</v>
      </c>
      <c r="I925" s="40">
        <v>84.6</v>
      </c>
      <c r="J925" s="40">
        <v>85.6</v>
      </c>
      <c r="K925" s="40">
        <v>85.8</v>
      </c>
      <c r="L925" s="40">
        <v>81.599999999999994</v>
      </c>
      <c r="M925" s="40">
        <v>74.7</v>
      </c>
      <c r="N925" s="40">
        <v>65.3</v>
      </c>
      <c r="O925" s="40">
        <v>60</v>
      </c>
      <c r="P925">
        <v>48</v>
      </c>
      <c r="S925" s="36" t="str">
        <f>IFERROR(HLOOKUP(SANCO2!$D$8,'phius_monthly climate data'!$V$3:$CI$82,'phius_monthly climate data'!$CJ925,FALSE),"")</f>
        <v/>
      </c>
      <c r="CJ925">
        <v>923</v>
      </c>
    </row>
    <row r="926" spans="1:88" ht="15" thickBot="1" x14ac:dyDescent="0.35">
      <c r="A926" t="s">
        <v>5</v>
      </c>
      <c r="B926" t="s">
        <v>89</v>
      </c>
      <c r="C926" t="s">
        <v>1025</v>
      </c>
      <c r="D926" s="39">
        <v>58.5</v>
      </c>
      <c r="E926" s="40">
        <v>62.9</v>
      </c>
      <c r="F926" s="40">
        <v>69.5</v>
      </c>
      <c r="G926" s="40">
        <v>76.900000000000006</v>
      </c>
      <c r="H926" s="40">
        <v>83</v>
      </c>
      <c r="I926" s="40">
        <v>87.8</v>
      </c>
      <c r="J926" s="40">
        <v>88.2</v>
      </c>
      <c r="K926" s="40">
        <v>88.6</v>
      </c>
      <c r="L926" s="40">
        <v>83.1</v>
      </c>
      <c r="M926" s="40">
        <v>76.3</v>
      </c>
      <c r="N926" s="40">
        <v>66.400000000000006</v>
      </c>
      <c r="O926" s="40">
        <v>58.9</v>
      </c>
      <c r="P926">
        <v>33</v>
      </c>
      <c r="S926" s="36" t="str">
        <f>IFERROR(HLOOKUP(SANCO2!$D$8,'phius_monthly climate data'!$V$3:$CI$82,'phius_monthly climate data'!$CJ926,FALSE),"")</f>
        <v/>
      </c>
      <c r="CJ926">
        <v>924</v>
      </c>
    </row>
    <row r="927" spans="1:88" ht="15" thickBot="1" x14ac:dyDescent="0.35">
      <c r="A927" t="s">
        <v>5</v>
      </c>
      <c r="B927" t="s">
        <v>89</v>
      </c>
      <c r="C927" t="s">
        <v>1026</v>
      </c>
      <c r="D927" s="39">
        <v>48</v>
      </c>
      <c r="E927" s="40">
        <v>51.1</v>
      </c>
      <c r="F927" s="40">
        <v>58.5</v>
      </c>
      <c r="G927" s="40">
        <v>66.099999999999994</v>
      </c>
      <c r="H927" s="40">
        <v>73.7</v>
      </c>
      <c r="I927" s="40">
        <v>80.8</v>
      </c>
      <c r="J927" s="40">
        <v>83.4</v>
      </c>
      <c r="K927" s="40">
        <v>84.2</v>
      </c>
      <c r="L927" s="40">
        <v>77.599999999999994</v>
      </c>
      <c r="M927" s="40">
        <v>66.900000000000006</v>
      </c>
      <c r="N927" s="40">
        <v>56.9</v>
      </c>
      <c r="O927" s="40">
        <v>48.5</v>
      </c>
      <c r="P927">
        <v>38</v>
      </c>
      <c r="S927" s="36" t="str">
        <f>IFERROR(HLOOKUP(SANCO2!$D$8,'phius_monthly climate data'!$V$3:$CI$82,'phius_monthly climate data'!$CJ927,FALSE),"")</f>
        <v/>
      </c>
      <c r="CJ927">
        <v>925</v>
      </c>
    </row>
    <row r="928" spans="1:88" ht="15" thickBot="1" x14ac:dyDescent="0.35">
      <c r="A928" t="s">
        <v>5</v>
      </c>
      <c r="B928" t="s">
        <v>89</v>
      </c>
      <c r="C928" t="s">
        <v>1027</v>
      </c>
      <c r="D928" s="39">
        <v>41.2</v>
      </c>
      <c r="E928" s="40">
        <v>45.1</v>
      </c>
      <c r="F928" s="40">
        <v>52.6</v>
      </c>
      <c r="G928" s="40">
        <v>61.2</v>
      </c>
      <c r="H928" s="40">
        <v>70.400000000000006</v>
      </c>
      <c r="I928" s="40">
        <v>78.7</v>
      </c>
      <c r="J928" s="40">
        <v>80.7</v>
      </c>
      <c r="K928" s="40">
        <v>79.5</v>
      </c>
      <c r="L928" s="40">
        <v>72</v>
      </c>
      <c r="M928" s="40">
        <v>61.8</v>
      </c>
      <c r="N928" s="40">
        <v>50.1</v>
      </c>
      <c r="O928" s="40">
        <v>41.5</v>
      </c>
      <c r="P928">
        <v>21</v>
      </c>
      <c r="S928" s="36" t="str">
        <f>IFERROR(HLOOKUP(SANCO2!$D$8,'phius_monthly climate data'!$V$3:$CI$82,'phius_monthly climate data'!$CJ928,FALSE),"")</f>
        <v/>
      </c>
      <c r="CJ928">
        <v>926</v>
      </c>
    </row>
    <row r="929" spans="1:88" ht="15" thickBot="1" x14ac:dyDescent="0.35">
      <c r="A929" t="s">
        <v>5</v>
      </c>
      <c r="B929" t="s">
        <v>89</v>
      </c>
      <c r="C929" t="s">
        <v>1028</v>
      </c>
      <c r="D929" s="39">
        <v>49.8</v>
      </c>
      <c r="E929" s="40">
        <v>53.7</v>
      </c>
      <c r="F929" s="40">
        <v>60.1</v>
      </c>
      <c r="G929" s="40">
        <v>67.099999999999994</v>
      </c>
      <c r="H929" s="40">
        <v>74.8</v>
      </c>
      <c r="I929" s="40">
        <v>80.8</v>
      </c>
      <c r="J929" s="40">
        <v>83</v>
      </c>
      <c r="K929" s="40">
        <v>83.3</v>
      </c>
      <c r="L929" s="40">
        <v>78</v>
      </c>
      <c r="M929" s="40">
        <v>68.2</v>
      </c>
      <c r="N929" s="40">
        <v>57.9</v>
      </c>
      <c r="O929" s="40">
        <v>51.1</v>
      </c>
      <c r="P929">
        <v>37</v>
      </c>
      <c r="S929" s="36" t="str">
        <f>IFERROR(HLOOKUP(SANCO2!$D$8,'phius_monthly climate data'!$V$3:$CI$82,'phius_monthly climate data'!$CJ929,FALSE),"")</f>
        <v/>
      </c>
      <c r="CJ929">
        <v>927</v>
      </c>
    </row>
    <row r="930" spans="1:88" ht="15" thickBot="1" x14ac:dyDescent="0.35">
      <c r="A930" t="s">
        <v>5</v>
      </c>
      <c r="B930" t="s">
        <v>89</v>
      </c>
      <c r="C930" t="s">
        <v>1029</v>
      </c>
      <c r="D930" s="39">
        <v>41.9</v>
      </c>
      <c r="E930" s="40">
        <v>45.7</v>
      </c>
      <c r="F930" s="40">
        <v>51.5</v>
      </c>
      <c r="G930" s="40">
        <v>58.8</v>
      </c>
      <c r="H930" s="40">
        <v>67.099999999999994</v>
      </c>
      <c r="I930" s="40">
        <v>74.099999999999994</v>
      </c>
      <c r="J930" s="40">
        <v>73.400000000000006</v>
      </c>
      <c r="K930" s="40">
        <v>72.599999999999994</v>
      </c>
      <c r="L930" s="40">
        <v>67.8</v>
      </c>
      <c r="M930" s="40">
        <v>59.7</v>
      </c>
      <c r="N930" s="40">
        <v>49.3</v>
      </c>
      <c r="O930" s="40">
        <v>42.5</v>
      </c>
      <c r="P930">
        <v>17</v>
      </c>
      <c r="S930" s="36" t="str">
        <f>IFERROR(HLOOKUP(SANCO2!$D$8,'phius_monthly climate data'!$V$3:$CI$82,'phius_monthly climate data'!$CJ930,FALSE),"")</f>
        <v/>
      </c>
      <c r="CJ930">
        <v>928</v>
      </c>
    </row>
    <row r="931" spans="1:88" ht="15" thickBot="1" x14ac:dyDescent="0.35">
      <c r="A931" t="s">
        <v>5</v>
      </c>
      <c r="B931" t="s">
        <v>89</v>
      </c>
      <c r="C931" t="s">
        <v>1030</v>
      </c>
      <c r="D931" s="39">
        <v>48.1</v>
      </c>
      <c r="E931" s="40">
        <v>51.4</v>
      </c>
      <c r="F931" s="40">
        <v>57.8</v>
      </c>
      <c r="G931" s="40">
        <v>66.5</v>
      </c>
      <c r="H931" s="40">
        <v>74.5</v>
      </c>
      <c r="I931" s="40">
        <v>81.599999999999994</v>
      </c>
      <c r="J931" s="40">
        <v>84.7</v>
      </c>
      <c r="K931" s="40">
        <v>85.2</v>
      </c>
      <c r="L931" s="40">
        <v>78.2</v>
      </c>
      <c r="M931" s="40">
        <v>67.8</v>
      </c>
      <c r="N931" s="40">
        <v>57.4</v>
      </c>
      <c r="O931" s="40">
        <v>49.1</v>
      </c>
      <c r="P931">
        <v>25</v>
      </c>
      <c r="S931" s="36" t="str">
        <f>IFERROR(HLOOKUP(SANCO2!$D$8,'phius_monthly climate data'!$V$3:$CI$82,'phius_monthly climate data'!$CJ931,FALSE),"")</f>
        <v/>
      </c>
      <c r="CJ931">
        <v>929</v>
      </c>
    </row>
    <row r="932" spans="1:88" ht="15" thickBot="1" x14ac:dyDescent="0.35">
      <c r="A932" t="s">
        <v>5</v>
      </c>
      <c r="B932" t="s">
        <v>89</v>
      </c>
      <c r="C932" t="s">
        <v>1031</v>
      </c>
      <c r="D932" s="39">
        <v>61.9</v>
      </c>
      <c r="E932" s="40">
        <v>65.599999999999994</v>
      </c>
      <c r="F932" s="40">
        <v>71.099999999999994</v>
      </c>
      <c r="G932" s="40">
        <v>76.900000000000006</v>
      </c>
      <c r="H932" s="40">
        <v>82</v>
      </c>
      <c r="I932" s="40">
        <v>86.1</v>
      </c>
      <c r="J932" s="40">
        <v>86.9</v>
      </c>
      <c r="K932" s="40">
        <v>87.4</v>
      </c>
      <c r="L932" s="40">
        <v>83.2</v>
      </c>
      <c r="M932" s="40">
        <v>77.3</v>
      </c>
      <c r="N932" s="40">
        <v>69</v>
      </c>
      <c r="O932" s="40">
        <v>62.6</v>
      </c>
      <c r="P932">
        <v>46</v>
      </c>
      <c r="S932" s="36" t="str">
        <f>IFERROR(HLOOKUP(SANCO2!$D$8,'phius_monthly climate data'!$V$3:$CI$82,'phius_monthly climate data'!$CJ932,FALSE),"")</f>
        <v/>
      </c>
      <c r="CJ932">
        <v>930</v>
      </c>
    </row>
    <row r="933" spans="1:88" ht="15" thickBot="1" x14ac:dyDescent="0.35">
      <c r="A933" t="s">
        <v>5</v>
      </c>
      <c r="B933" t="s">
        <v>89</v>
      </c>
      <c r="C933" t="s">
        <v>1032</v>
      </c>
      <c r="D933" s="39">
        <v>44.9</v>
      </c>
      <c r="E933" s="40">
        <v>49.1</v>
      </c>
      <c r="F933" s="40">
        <v>56.5</v>
      </c>
      <c r="G933" s="40">
        <v>65.099999999999994</v>
      </c>
      <c r="H933" s="40">
        <v>74.099999999999994</v>
      </c>
      <c r="I933" s="40">
        <v>81.599999999999994</v>
      </c>
      <c r="J933" s="40">
        <v>82.5</v>
      </c>
      <c r="K933" s="40">
        <v>81.599999999999994</v>
      </c>
      <c r="L933" s="40">
        <v>74.7</v>
      </c>
      <c r="M933" s="40">
        <v>65.3</v>
      </c>
      <c r="N933" s="40">
        <v>53.2</v>
      </c>
      <c r="O933" s="40">
        <v>45.3</v>
      </c>
      <c r="P933">
        <v>36</v>
      </c>
      <c r="S933" s="36" t="str">
        <f>IFERROR(HLOOKUP(SANCO2!$D$8,'phius_monthly climate data'!$V$3:$CI$82,'phius_monthly climate data'!$CJ933,FALSE),"")</f>
        <v/>
      </c>
      <c r="CJ933">
        <v>931</v>
      </c>
    </row>
    <row r="934" spans="1:88" ht="15" thickBot="1" x14ac:dyDescent="0.35">
      <c r="A934" t="s">
        <v>5</v>
      </c>
      <c r="B934" t="s">
        <v>89</v>
      </c>
      <c r="C934" t="s">
        <v>1033</v>
      </c>
      <c r="D934" s="39">
        <v>45.4</v>
      </c>
      <c r="E934" s="40">
        <v>47.9</v>
      </c>
      <c r="F934" s="40">
        <v>57.5</v>
      </c>
      <c r="G934" s="40">
        <v>65.900000000000006</v>
      </c>
      <c r="H934" s="40">
        <v>72.900000000000006</v>
      </c>
      <c r="I934" s="40">
        <v>80.7</v>
      </c>
      <c r="J934" s="40">
        <v>83.8</v>
      </c>
      <c r="K934" s="40">
        <v>84.4</v>
      </c>
      <c r="L934" s="40">
        <v>76.5</v>
      </c>
      <c r="M934" s="40">
        <v>65.900000000000006</v>
      </c>
      <c r="N934" s="40">
        <v>55.8</v>
      </c>
      <c r="O934" s="40">
        <v>46</v>
      </c>
      <c r="P934">
        <v>35</v>
      </c>
      <c r="S934" s="36" t="str">
        <f>IFERROR(HLOOKUP(SANCO2!$D$8,'phius_monthly climate data'!$V$3:$CI$82,'phius_monthly climate data'!$CJ934,FALSE),"")</f>
        <v/>
      </c>
      <c r="CJ934">
        <v>932</v>
      </c>
    </row>
    <row r="935" spans="1:88" ht="15" thickBot="1" x14ac:dyDescent="0.35">
      <c r="A935" t="s">
        <v>5</v>
      </c>
      <c r="B935" t="s">
        <v>89</v>
      </c>
      <c r="C935" t="s">
        <v>1034</v>
      </c>
      <c r="D935" s="39">
        <v>48.1</v>
      </c>
      <c r="E935" s="40">
        <v>51.8</v>
      </c>
      <c r="F935" s="40">
        <v>58.1</v>
      </c>
      <c r="G935" s="40">
        <v>65.5</v>
      </c>
      <c r="H935" s="40">
        <v>73.5</v>
      </c>
      <c r="I935" s="40">
        <v>79.7</v>
      </c>
      <c r="J935" s="40">
        <v>82.3</v>
      </c>
      <c r="K935" s="40">
        <v>82.3</v>
      </c>
      <c r="L935" s="40">
        <v>76.7</v>
      </c>
      <c r="M935" s="40">
        <v>66.3</v>
      </c>
      <c r="N935" s="40">
        <v>56.1</v>
      </c>
      <c r="O935" s="40">
        <v>49</v>
      </c>
      <c r="P935">
        <v>27</v>
      </c>
      <c r="S935" s="36" t="str">
        <f>IFERROR(HLOOKUP(SANCO2!$D$8,'phius_monthly climate data'!$V$3:$CI$82,'phius_monthly climate data'!$CJ935,FALSE),"")</f>
        <v/>
      </c>
      <c r="CJ935">
        <v>933</v>
      </c>
    </row>
    <row r="936" spans="1:88" ht="15" thickBot="1" x14ac:dyDescent="0.35">
      <c r="A936" t="s">
        <v>5</v>
      </c>
      <c r="B936" t="s">
        <v>89</v>
      </c>
      <c r="C936" t="s">
        <v>1035</v>
      </c>
      <c r="D936" s="39">
        <v>55.3</v>
      </c>
      <c r="E936" s="40">
        <v>58.4</v>
      </c>
      <c r="F936" s="40">
        <v>63.8</v>
      </c>
      <c r="G936" s="40">
        <v>70.400000000000006</v>
      </c>
      <c r="H936" s="40">
        <v>77.2</v>
      </c>
      <c r="I936" s="40">
        <v>82.8</v>
      </c>
      <c r="J936" s="40">
        <v>84.2</v>
      </c>
      <c r="K936" s="40">
        <v>84.4</v>
      </c>
      <c r="L936" s="40">
        <v>80.3</v>
      </c>
      <c r="M936" s="40">
        <v>72.8</v>
      </c>
      <c r="N936" s="40">
        <v>63.6</v>
      </c>
      <c r="O936" s="40">
        <v>56.8</v>
      </c>
      <c r="P936">
        <v>35</v>
      </c>
      <c r="S936" s="36" t="str">
        <f>IFERROR(HLOOKUP(SANCO2!$D$8,'phius_monthly climate data'!$V$3:$CI$82,'phius_monthly climate data'!$CJ936,FALSE),"")</f>
        <v/>
      </c>
      <c r="CJ936">
        <v>934</v>
      </c>
    </row>
    <row r="937" spans="1:88" ht="15" thickBot="1" x14ac:dyDescent="0.35">
      <c r="A937" t="s">
        <v>5</v>
      </c>
      <c r="B937" t="s">
        <v>89</v>
      </c>
      <c r="C937" t="s">
        <v>1036</v>
      </c>
      <c r="D937" s="39">
        <v>50.8</v>
      </c>
      <c r="E937" s="40">
        <v>53.6</v>
      </c>
      <c r="F937" s="40">
        <v>61.2</v>
      </c>
      <c r="G937" s="40">
        <v>67.3</v>
      </c>
      <c r="H937" s="40">
        <v>74.5</v>
      </c>
      <c r="I937" s="40">
        <v>80.599999999999994</v>
      </c>
      <c r="J937" s="40">
        <v>81.599999999999994</v>
      </c>
      <c r="K937" s="40">
        <v>83.4</v>
      </c>
      <c r="L937" s="40">
        <v>78.2</v>
      </c>
      <c r="M937" s="40">
        <v>68.900000000000006</v>
      </c>
      <c r="N937" s="40">
        <v>58.6</v>
      </c>
      <c r="O937" s="40">
        <v>52.3</v>
      </c>
      <c r="P937">
        <v>40</v>
      </c>
      <c r="S937" s="36" t="str">
        <f>IFERROR(HLOOKUP(SANCO2!$D$8,'phius_monthly climate data'!$V$3:$CI$82,'phius_monthly climate data'!$CJ937,FALSE),"")</f>
        <v/>
      </c>
      <c r="CJ937">
        <v>935</v>
      </c>
    </row>
    <row r="938" spans="1:88" ht="15" thickBot="1" x14ac:dyDescent="0.35">
      <c r="A938" t="s">
        <v>5</v>
      </c>
      <c r="B938" t="s">
        <v>89</v>
      </c>
      <c r="C938" t="s">
        <v>1037</v>
      </c>
      <c r="D938" s="39">
        <v>52.4</v>
      </c>
      <c r="E938" s="40">
        <v>57</v>
      </c>
      <c r="F938" s="40">
        <v>62.2</v>
      </c>
      <c r="G938" s="40">
        <v>68.900000000000006</v>
      </c>
      <c r="H938" s="40">
        <v>76.400000000000006</v>
      </c>
      <c r="I938" s="40">
        <v>82.6</v>
      </c>
      <c r="J938" s="40">
        <v>84.5</v>
      </c>
      <c r="K938" s="40">
        <v>85.1</v>
      </c>
      <c r="L938" s="40">
        <v>79.5</v>
      </c>
      <c r="M938" s="40">
        <v>70.7</v>
      </c>
      <c r="N938" s="40">
        <v>60.4</v>
      </c>
      <c r="O938" s="40">
        <v>53.6</v>
      </c>
      <c r="P938">
        <v>30</v>
      </c>
      <c r="S938" s="36" t="str">
        <f>IFERROR(HLOOKUP(SANCO2!$D$8,'phius_monthly climate data'!$V$3:$CI$82,'phius_monthly climate data'!$CJ938,FALSE),"")</f>
        <v/>
      </c>
      <c r="CJ938">
        <v>936</v>
      </c>
    </row>
    <row r="939" spans="1:88" ht="15" thickBot="1" x14ac:dyDescent="0.35">
      <c r="A939" t="s">
        <v>5</v>
      </c>
      <c r="B939" t="s">
        <v>89</v>
      </c>
      <c r="C939" t="s">
        <v>1038</v>
      </c>
      <c r="D939" s="39">
        <v>57.4</v>
      </c>
      <c r="E939" s="40">
        <v>60.3</v>
      </c>
      <c r="F939" s="40">
        <v>65.900000000000006</v>
      </c>
      <c r="G939" s="40">
        <v>72.599999999999994</v>
      </c>
      <c r="H939" s="40">
        <v>78.7</v>
      </c>
      <c r="I939" s="40">
        <v>83.8</v>
      </c>
      <c r="J939" s="40">
        <v>84.4</v>
      </c>
      <c r="K939" s="40">
        <v>85.4</v>
      </c>
      <c r="L939" s="40">
        <v>81.900000000000006</v>
      </c>
      <c r="M939" s="40">
        <v>75.2</v>
      </c>
      <c r="N939" s="40">
        <v>66.099999999999994</v>
      </c>
      <c r="O939" s="40">
        <v>58.4</v>
      </c>
      <c r="P939">
        <v>51</v>
      </c>
      <c r="S939" s="36" t="str">
        <f>IFERROR(HLOOKUP(SANCO2!$D$8,'phius_monthly climate data'!$V$3:$CI$82,'phius_monthly climate data'!$CJ939,FALSE),"")</f>
        <v/>
      </c>
      <c r="CJ939">
        <v>937</v>
      </c>
    </row>
    <row r="940" spans="1:88" ht="15" thickBot="1" x14ac:dyDescent="0.35">
      <c r="A940" t="s">
        <v>5</v>
      </c>
      <c r="B940" t="s">
        <v>89</v>
      </c>
      <c r="C940" t="s">
        <v>1039</v>
      </c>
      <c r="D940" s="39">
        <v>47.4</v>
      </c>
      <c r="E940" s="40">
        <v>51.2</v>
      </c>
      <c r="F940" s="40">
        <v>58.7</v>
      </c>
      <c r="G940" s="40">
        <v>67</v>
      </c>
      <c r="H940" s="40">
        <v>75.2</v>
      </c>
      <c r="I940" s="40">
        <v>81.7</v>
      </c>
      <c r="J940" s="40">
        <v>83.7</v>
      </c>
      <c r="K940" s="40">
        <v>83.1</v>
      </c>
      <c r="L940" s="40">
        <v>76.099999999999994</v>
      </c>
      <c r="M940" s="40">
        <v>66.5</v>
      </c>
      <c r="N940" s="40">
        <v>55.4</v>
      </c>
      <c r="O940" s="40">
        <v>48</v>
      </c>
      <c r="P940">
        <v>29</v>
      </c>
      <c r="S940" s="36" t="str">
        <f>IFERROR(HLOOKUP(SANCO2!$D$8,'phius_monthly climate data'!$V$3:$CI$82,'phius_monthly climate data'!$CJ940,FALSE),"")</f>
        <v/>
      </c>
      <c r="CJ940">
        <v>938</v>
      </c>
    </row>
    <row r="941" spans="1:88" ht="15" thickBot="1" x14ac:dyDescent="0.35">
      <c r="A941" t="s">
        <v>5</v>
      </c>
      <c r="B941" t="s">
        <v>89</v>
      </c>
      <c r="C941" t="s">
        <v>1040</v>
      </c>
      <c r="D941" s="39">
        <v>52.9</v>
      </c>
      <c r="E941" s="40">
        <v>56.9</v>
      </c>
      <c r="F941" s="40">
        <v>62.8</v>
      </c>
      <c r="G941" s="40">
        <v>70</v>
      </c>
      <c r="H941" s="40">
        <v>77.099999999999994</v>
      </c>
      <c r="I941" s="40">
        <v>83</v>
      </c>
      <c r="J941" s="40">
        <v>84.7</v>
      </c>
      <c r="K941" s="40">
        <v>85.6</v>
      </c>
      <c r="L941" s="40">
        <v>80</v>
      </c>
      <c r="M941" s="40">
        <v>71.5</v>
      </c>
      <c r="N941" s="40">
        <v>61.1</v>
      </c>
      <c r="O941" s="40">
        <v>53.9</v>
      </c>
      <c r="P941">
        <v>40</v>
      </c>
      <c r="S941" s="36" t="str">
        <f>IFERROR(HLOOKUP(SANCO2!$D$8,'phius_monthly climate data'!$V$3:$CI$82,'phius_monthly climate data'!$CJ941,FALSE),"")</f>
        <v/>
      </c>
      <c r="CJ941">
        <v>939</v>
      </c>
    </row>
    <row r="942" spans="1:88" ht="15" thickBot="1" x14ac:dyDescent="0.35">
      <c r="A942" t="s">
        <v>5</v>
      </c>
      <c r="B942" t="s">
        <v>89</v>
      </c>
      <c r="C942" t="s">
        <v>1041</v>
      </c>
      <c r="D942" s="39">
        <v>53.1</v>
      </c>
      <c r="E942" s="40">
        <v>57.5</v>
      </c>
      <c r="F942" s="40">
        <v>62.8</v>
      </c>
      <c r="G942" s="40">
        <v>70.400000000000006</v>
      </c>
      <c r="H942" s="40">
        <v>77.8</v>
      </c>
      <c r="I942" s="40">
        <v>83.3</v>
      </c>
      <c r="J942" s="40">
        <v>85</v>
      </c>
      <c r="K942" s="40">
        <v>85.6</v>
      </c>
      <c r="L942" s="40">
        <v>80.099999999999994</v>
      </c>
      <c r="M942" s="40">
        <v>71.5</v>
      </c>
      <c r="N942" s="40">
        <v>60.8</v>
      </c>
      <c r="O942" s="40">
        <v>54.3</v>
      </c>
      <c r="P942">
        <v>31</v>
      </c>
      <c r="S942" s="36" t="str">
        <f>IFERROR(HLOOKUP(SANCO2!$D$8,'phius_monthly climate data'!$V$3:$CI$82,'phius_monthly climate data'!$CJ942,FALSE),"")</f>
        <v/>
      </c>
      <c r="CJ942">
        <v>940</v>
      </c>
    </row>
    <row r="943" spans="1:88" ht="15" thickBot="1" x14ac:dyDescent="0.35">
      <c r="A943" t="s">
        <v>5</v>
      </c>
      <c r="B943" t="s">
        <v>89</v>
      </c>
      <c r="C943" t="s">
        <v>1042</v>
      </c>
      <c r="D943" s="39">
        <v>53.6</v>
      </c>
      <c r="E943" s="40">
        <v>57.6</v>
      </c>
      <c r="F943" s="40">
        <v>64.2</v>
      </c>
      <c r="G943" s="40">
        <v>71.5</v>
      </c>
      <c r="H943" s="40">
        <v>78</v>
      </c>
      <c r="I943" s="40">
        <v>83.7</v>
      </c>
      <c r="J943" s="40">
        <v>84.8</v>
      </c>
      <c r="K943" s="40">
        <v>86.2</v>
      </c>
      <c r="L943" s="40">
        <v>80.8</v>
      </c>
      <c r="M943" s="40">
        <v>72.3</v>
      </c>
      <c r="N943" s="40">
        <v>62.3</v>
      </c>
      <c r="O943" s="40">
        <v>54.2</v>
      </c>
      <c r="P943">
        <v>42</v>
      </c>
      <c r="S943" s="36" t="str">
        <f>IFERROR(HLOOKUP(SANCO2!$D$8,'phius_monthly climate data'!$V$3:$CI$82,'phius_monthly climate data'!$CJ943,FALSE),"")</f>
        <v/>
      </c>
      <c r="CJ943">
        <v>941</v>
      </c>
    </row>
    <row r="944" spans="1:88" ht="15" thickBot="1" x14ac:dyDescent="0.35">
      <c r="A944" t="s">
        <v>5</v>
      </c>
      <c r="B944" t="s">
        <v>89</v>
      </c>
      <c r="C944" t="s">
        <v>1043</v>
      </c>
      <c r="D944" s="39">
        <v>48</v>
      </c>
      <c r="E944" s="40">
        <v>51.2</v>
      </c>
      <c r="F944" s="40">
        <v>58.8</v>
      </c>
      <c r="G944" s="40">
        <v>66.5</v>
      </c>
      <c r="H944" s="40">
        <v>73.900000000000006</v>
      </c>
      <c r="I944" s="40">
        <v>80.900000000000006</v>
      </c>
      <c r="J944" s="40">
        <v>83.8</v>
      </c>
      <c r="K944" s="40">
        <v>84.7</v>
      </c>
      <c r="L944" s="40">
        <v>78</v>
      </c>
      <c r="M944" s="40">
        <v>67.5</v>
      </c>
      <c r="N944" s="40">
        <v>57.5</v>
      </c>
      <c r="O944" s="40">
        <v>48.7</v>
      </c>
      <c r="P944">
        <v>32</v>
      </c>
      <c r="S944" s="36" t="str">
        <f>IFERROR(HLOOKUP(SANCO2!$D$8,'phius_monthly climate data'!$V$3:$CI$82,'phius_monthly climate data'!$CJ944,FALSE),"")</f>
        <v/>
      </c>
      <c r="CJ944">
        <v>942</v>
      </c>
    </row>
    <row r="945" spans="1:88" ht="15" thickBot="1" x14ac:dyDescent="0.35">
      <c r="A945" t="s">
        <v>5</v>
      </c>
      <c r="B945" t="s">
        <v>89</v>
      </c>
      <c r="C945" t="s">
        <v>1044</v>
      </c>
      <c r="D945" s="39">
        <v>54.9</v>
      </c>
      <c r="E945" s="40">
        <v>58.4</v>
      </c>
      <c r="F945" s="40">
        <v>63.9</v>
      </c>
      <c r="G945" s="40">
        <v>70.400000000000006</v>
      </c>
      <c r="H945" s="40">
        <v>77.2</v>
      </c>
      <c r="I945" s="40">
        <v>82.5</v>
      </c>
      <c r="J945" s="40">
        <v>84.1</v>
      </c>
      <c r="K945" s="40">
        <v>84.7</v>
      </c>
      <c r="L945" s="40">
        <v>80.3</v>
      </c>
      <c r="M945" s="40">
        <v>72.400000000000006</v>
      </c>
      <c r="N945" s="40">
        <v>62.7</v>
      </c>
      <c r="O945" s="40">
        <v>56.1</v>
      </c>
      <c r="P945">
        <v>38</v>
      </c>
      <c r="S945" s="36" t="str">
        <f>IFERROR(HLOOKUP(SANCO2!$D$8,'phius_monthly climate data'!$V$3:$CI$82,'phius_monthly climate data'!$CJ945,FALSE),"")</f>
        <v/>
      </c>
      <c r="CJ945">
        <v>943</v>
      </c>
    </row>
    <row r="946" spans="1:88" ht="15" thickBot="1" x14ac:dyDescent="0.35">
      <c r="A946" t="s">
        <v>5</v>
      </c>
      <c r="B946" t="s">
        <v>89</v>
      </c>
      <c r="C946" t="s">
        <v>1045</v>
      </c>
      <c r="D946" s="39">
        <v>48.3</v>
      </c>
      <c r="E946" s="40">
        <v>52.1</v>
      </c>
      <c r="F946" s="40">
        <v>58.9</v>
      </c>
      <c r="G946" s="40">
        <v>66.8</v>
      </c>
      <c r="H946" s="40">
        <v>74.7</v>
      </c>
      <c r="I946" s="40">
        <v>82.2</v>
      </c>
      <c r="J946" s="40">
        <v>85.5</v>
      </c>
      <c r="K946" s="40">
        <v>85.7</v>
      </c>
      <c r="L946" s="40">
        <v>78.7</v>
      </c>
      <c r="M946" s="40">
        <v>68.599999999999994</v>
      </c>
      <c r="N946" s="40">
        <v>57.6</v>
      </c>
      <c r="O946" s="40">
        <v>49.4</v>
      </c>
      <c r="P946">
        <v>31</v>
      </c>
      <c r="S946" s="36" t="str">
        <f>IFERROR(HLOOKUP(SANCO2!$D$8,'phius_monthly climate data'!$V$3:$CI$82,'phius_monthly climate data'!$CJ946,FALSE),"")</f>
        <v/>
      </c>
      <c r="CJ946">
        <v>944</v>
      </c>
    </row>
    <row r="947" spans="1:88" ht="15" thickBot="1" x14ac:dyDescent="0.35">
      <c r="A947" t="s">
        <v>5</v>
      </c>
      <c r="B947" t="s">
        <v>89</v>
      </c>
      <c r="C947" t="s">
        <v>1046</v>
      </c>
      <c r="D947" s="39">
        <v>43.2</v>
      </c>
      <c r="E947" s="40">
        <v>47</v>
      </c>
      <c r="F947" s="40">
        <v>55.1</v>
      </c>
      <c r="G947" s="40">
        <v>63.5</v>
      </c>
      <c r="H947" s="40">
        <v>72.5</v>
      </c>
      <c r="I947" s="40">
        <v>80.8</v>
      </c>
      <c r="J947" s="40">
        <v>85.1</v>
      </c>
      <c r="K947" s="40">
        <v>84.6</v>
      </c>
      <c r="L947" s="40">
        <v>76.400000000000006</v>
      </c>
      <c r="M947" s="40">
        <v>65.2</v>
      </c>
      <c r="N947" s="40">
        <v>53.3</v>
      </c>
      <c r="O947" s="40">
        <v>43.9</v>
      </c>
      <c r="P947">
        <v>24</v>
      </c>
      <c r="S947" s="36" t="str">
        <f>IFERROR(HLOOKUP(SANCO2!$D$8,'phius_monthly climate data'!$V$3:$CI$82,'phius_monthly climate data'!$CJ947,FALSE),"")</f>
        <v/>
      </c>
      <c r="CJ947">
        <v>945</v>
      </c>
    </row>
    <row r="948" spans="1:88" ht="15" thickBot="1" x14ac:dyDescent="0.35">
      <c r="A948" t="s">
        <v>5</v>
      </c>
      <c r="B948" t="s">
        <v>89</v>
      </c>
      <c r="C948" t="s">
        <v>1047</v>
      </c>
      <c r="D948" s="39">
        <v>45.9</v>
      </c>
      <c r="E948" s="40">
        <v>50.6</v>
      </c>
      <c r="F948" s="40">
        <v>58.1</v>
      </c>
      <c r="G948" s="40">
        <v>66.900000000000006</v>
      </c>
      <c r="H948" s="40">
        <v>75.8</v>
      </c>
      <c r="I948" s="40">
        <v>84.3</v>
      </c>
      <c r="J948" s="40">
        <v>84.4</v>
      </c>
      <c r="K948" s="40">
        <v>83.6</v>
      </c>
      <c r="L948" s="40">
        <v>76.599999999999994</v>
      </c>
      <c r="M948" s="40">
        <v>66.5</v>
      </c>
      <c r="N948" s="40">
        <v>54</v>
      </c>
      <c r="O948" s="40">
        <v>45.9</v>
      </c>
      <c r="P948">
        <v>34</v>
      </c>
      <c r="S948" s="36" t="str">
        <f>IFERROR(HLOOKUP(SANCO2!$D$8,'phius_monthly climate data'!$V$3:$CI$82,'phius_monthly climate data'!$CJ948,FALSE),"")</f>
        <v/>
      </c>
      <c r="CJ948">
        <v>946</v>
      </c>
    </row>
    <row r="949" spans="1:88" ht="15" thickBot="1" x14ac:dyDescent="0.35">
      <c r="A949" t="s">
        <v>5</v>
      </c>
      <c r="B949" t="s">
        <v>90</v>
      </c>
      <c r="C949" t="s">
        <v>1048</v>
      </c>
      <c r="D949" s="39">
        <v>30.3</v>
      </c>
      <c r="E949" s="40">
        <v>34.299999999999997</v>
      </c>
      <c r="F949" s="40">
        <v>41.7</v>
      </c>
      <c r="G949" s="40">
        <v>47.6</v>
      </c>
      <c r="H949" s="40">
        <v>57.1</v>
      </c>
      <c r="I949" s="40">
        <v>67.099999999999994</v>
      </c>
      <c r="J949" s="40">
        <v>74.3</v>
      </c>
      <c r="K949" s="40">
        <v>72.3</v>
      </c>
      <c r="L949" s="40">
        <v>63.6</v>
      </c>
      <c r="M949" s="40">
        <v>51</v>
      </c>
      <c r="N949" s="40">
        <v>38.700000000000003</v>
      </c>
      <c r="O949" s="40">
        <v>29.4</v>
      </c>
      <c r="P949">
        <v>13</v>
      </c>
      <c r="S949" s="36" t="str">
        <f>IFERROR(HLOOKUP(SANCO2!$D$8,'phius_monthly climate data'!$V$3:$CI$82,'phius_monthly climate data'!$CJ949,FALSE),"")</f>
        <v/>
      </c>
      <c r="CJ949">
        <v>947</v>
      </c>
    </row>
    <row r="950" spans="1:88" ht="15" thickBot="1" x14ac:dyDescent="0.35">
      <c r="A950" t="s">
        <v>5</v>
      </c>
      <c r="B950" t="s">
        <v>90</v>
      </c>
      <c r="C950" t="s">
        <v>1049</v>
      </c>
      <c r="D950" s="39">
        <v>26.7</v>
      </c>
      <c r="E950" s="40">
        <v>35</v>
      </c>
      <c r="F950" s="40">
        <v>45.6</v>
      </c>
      <c r="G950" s="40">
        <v>53.3</v>
      </c>
      <c r="H950" s="40">
        <v>63.7</v>
      </c>
      <c r="I950" s="40">
        <v>74.599999999999994</v>
      </c>
      <c r="J950" s="40">
        <v>81.900000000000006</v>
      </c>
      <c r="K950" s="40">
        <v>77.8</v>
      </c>
      <c r="L950" s="40">
        <v>68.8</v>
      </c>
      <c r="M950" s="40">
        <v>54.6</v>
      </c>
      <c r="N950" s="40">
        <v>40.1</v>
      </c>
      <c r="O950" s="40">
        <v>27.8</v>
      </c>
      <c r="P950">
        <v>22</v>
      </c>
      <c r="S950" s="36" t="str">
        <f>IFERROR(HLOOKUP(SANCO2!$D$8,'phius_monthly climate data'!$V$3:$CI$82,'phius_monthly climate data'!$CJ950,FALSE),"")</f>
        <v/>
      </c>
      <c r="CJ950">
        <v>948</v>
      </c>
    </row>
    <row r="951" spans="1:88" ht="15" thickBot="1" x14ac:dyDescent="0.35">
      <c r="A951" t="s">
        <v>5</v>
      </c>
      <c r="B951" t="s">
        <v>90</v>
      </c>
      <c r="C951" t="s">
        <v>1050</v>
      </c>
      <c r="D951" s="39">
        <v>28.5</v>
      </c>
      <c r="E951" s="40">
        <v>32.799999999999997</v>
      </c>
      <c r="F951" s="40">
        <v>42.2</v>
      </c>
      <c r="G951" s="40">
        <v>48.3</v>
      </c>
      <c r="H951" s="40">
        <v>58</v>
      </c>
      <c r="I951" s="40">
        <v>67.3</v>
      </c>
      <c r="J951" s="40">
        <v>76.7</v>
      </c>
      <c r="K951" s="40">
        <v>75.099999999999994</v>
      </c>
      <c r="L951" s="40">
        <v>65.099999999999994</v>
      </c>
      <c r="M951" s="40">
        <v>51.5</v>
      </c>
      <c r="N951" s="40">
        <v>38.700000000000003</v>
      </c>
      <c r="O951" s="40">
        <v>29.3</v>
      </c>
      <c r="P951">
        <v>18</v>
      </c>
      <c r="S951" s="36" t="str">
        <f>IFERROR(HLOOKUP(SANCO2!$D$8,'phius_monthly climate data'!$V$3:$CI$82,'phius_monthly climate data'!$CJ951,FALSE),"")</f>
        <v/>
      </c>
      <c r="CJ951">
        <v>949</v>
      </c>
    </row>
    <row r="952" spans="1:88" ht="15" thickBot="1" x14ac:dyDescent="0.35">
      <c r="A952" t="s">
        <v>5</v>
      </c>
      <c r="B952" t="s">
        <v>90</v>
      </c>
      <c r="C952" t="s">
        <v>1051</v>
      </c>
      <c r="D952" s="39">
        <v>28</v>
      </c>
      <c r="E952" s="40">
        <v>32.700000000000003</v>
      </c>
      <c r="F952" s="40">
        <v>42.7</v>
      </c>
      <c r="G952" s="40">
        <v>49.2</v>
      </c>
      <c r="H952" s="40">
        <v>58.4</v>
      </c>
      <c r="I952" s="40">
        <v>68.2</v>
      </c>
      <c r="J952" s="40">
        <v>78.900000000000006</v>
      </c>
      <c r="K952" s="40">
        <v>75.7</v>
      </c>
      <c r="L952" s="40">
        <v>65.8</v>
      </c>
      <c r="M952" s="40">
        <v>52.3</v>
      </c>
      <c r="N952" s="40">
        <v>40.1</v>
      </c>
      <c r="O952" s="40">
        <v>29.8</v>
      </c>
      <c r="P952">
        <v>21</v>
      </c>
      <c r="S952" s="36" t="str">
        <f>IFERROR(HLOOKUP(SANCO2!$D$8,'phius_monthly climate data'!$V$3:$CI$82,'phius_monthly climate data'!$CJ952,FALSE),"")</f>
        <v/>
      </c>
      <c r="CJ952">
        <v>950</v>
      </c>
    </row>
    <row r="953" spans="1:88" ht="15" thickBot="1" x14ac:dyDescent="0.35">
      <c r="A953" t="s">
        <v>5</v>
      </c>
      <c r="B953" t="s">
        <v>90</v>
      </c>
      <c r="C953" t="s">
        <v>1052</v>
      </c>
      <c r="D953" s="39">
        <v>29.6</v>
      </c>
      <c r="E953" s="40">
        <v>33.4</v>
      </c>
      <c r="F953" s="40">
        <v>42.7</v>
      </c>
      <c r="G953" s="40">
        <v>48.8</v>
      </c>
      <c r="H953" s="40">
        <v>58.4</v>
      </c>
      <c r="I953" s="40">
        <v>66.7</v>
      </c>
      <c r="J953" s="40">
        <v>74.8</v>
      </c>
      <c r="K953" s="40">
        <v>73.400000000000006</v>
      </c>
      <c r="L953" s="40">
        <v>62.7</v>
      </c>
      <c r="M953" s="40">
        <v>50.4</v>
      </c>
      <c r="N953" s="40">
        <v>37.5</v>
      </c>
      <c r="O953" s="40">
        <v>29.6</v>
      </c>
      <c r="P953">
        <v>22</v>
      </c>
      <c r="S953" s="36" t="str">
        <f>IFERROR(HLOOKUP(SANCO2!$D$8,'phius_monthly climate data'!$V$3:$CI$82,'phius_monthly climate data'!$CJ953,FALSE),"")</f>
        <v/>
      </c>
      <c r="CJ953">
        <v>951</v>
      </c>
    </row>
    <row r="954" spans="1:88" ht="15" thickBot="1" x14ac:dyDescent="0.35">
      <c r="A954" t="s">
        <v>5</v>
      </c>
      <c r="B954" t="s">
        <v>90</v>
      </c>
      <c r="C954" t="s">
        <v>1053</v>
      </c>
      <c r="D954" s="39">
        <v>42.6</v>
      </c>
      <c r="E954" s="40">
        <v>46.9</v>
      </c>
      <c r="F954" s="40">
        <v>55.3</v>
      </c>
      <c r="G954" s="40">
        <v>61.9</v>
      </c>
      <c r="H954" s="40">
        <v>72.900000000000006</v>
      </c>
      <c r="I954" s="40">
        <v>82.2</v>
      </c>
      <c r="J954" s="40">
        <v>88.5</v>
      </c>
      <c r="K954" s="40">
        <v>86.3</v>
      </c>
      <c r="L954" s="40">
        <v>78.400000000000006</v>
      </c>
      <c r="M954" s="40">
        <v>64.5</v>
      </c>
      <c r="N954" s="40">
        <v>50.2</v>
      </c>
      <c r="O954" s="40">
        <v>40.799999999999997</v>
      </c>
      <c r="P954">
        <v>34</v>
      </c>
      <c r="S954" s="36" t="str">
        <f>IFERROR(HLOOKUP(SANCO2!$D$8,'phius_monthly climate data'!$V$3:$CI$82,'phius_monthly climate data'!$CJ954,FALSE),"")</f>
        <v/>
      </c>
      <c r="CJ954">
        <v>952</v>
      </c>
    </row>
    <row r="955" spans="1:88" ht="15" thickBot="1" x14ac:dyDescent="0.35">
      <c r="A955" t="s">
        <v>5</v>
      </c>
      <c r="B955" t="s">
        <v>90</v>
      </c>
      <c r="C955" t="s">
        <v>1054</v>
      </c>
      <c r="D955" s="39">
        <v>30.2</v>
      </c>
      <c r="E955" s="40">
        <v>35.1</v>
      </c>
      <c r="F955" s="40">
        <v>44.4</v>
      </c>
      <c r="G955" s="40">
        <v>50.6</v>
      </c>
      <c r="H955" s="40">
        <v>60.2</v>
      </c>
      <c r="I955" s="40">
        <v>70.099999999999994</v>
      </c>
      <c r="J955" s="40">
        <v>79.8</v>
      </c>
      <c r="K955" s="40">
        <v>77.8</v>
      </c>
      <c r="L955" s="40">
        <v>67.5</v>
      </c>
      <c r="M955" s="40">
        <v>53.6</v>
      </c>
      <c r="N955" s="40">
        <v>40.5</v>
      </c>
      <c r="O955" s="40">
        <v>30.8</v>
      </c>
      <c r="P955">
        <v>22</v>
      </c>
      <c r="S955" s="36" t="str">
        <f>IFERROR(HLOOKUP(SANCO2!$D$8,'phius_monthly climate data'!$V$3:$CI$82,'phius_monthly climate data'!$CJ955,FALSE),"")</f>
        <v/>
      </c>
      <c r="CJ955">
        <v>953</v>
      </c>
    </row>
    <row r="956" spans="1:88" ht="15" thickBot="1" x14ac:dyDescent="0.35">
      <c r="A956" t="s">
        <v>5</v>
      </c>
      <c r="B956" t="s">
        <v>90</v>
      </c>
      <c r="C956" t="s">
        <v>1055</v>
      </c>
      <c r="D956" s="39">
        <v>18.100000000000001</v>
      </c>
      <c r="E956" s="40">
        <v>26.5</v>
      </c>
      <c r="F956" s="40">
        <v>39.299999999999997</v>
      </c>
      <c r="G956" s="40">
        <v>47.2</v>
      </c>
      <c r="H956" s="40">
        <v>57</v>
      </c>
      <c r="I956" s="40">
        <v>66.3</v>
      </c>
      <c r="J956" s="40">
        <v>74.400000000000006</v>
      </c>
      <c r="K956" s="40">
        <v>70.7</v>
      </c>
      <c r="L956" s="40">
        <v>61.5</v>
      </c>
      <c r="M956" s="40">
        <v>48.5</v>
      </c>
      <c r="N956" s="40">
        <v>34.799999999999997</v>
      </c>
      <c r="O956" s="40">
        <v>20.6</v>
      </c>
      <c r="P956">
        <v>14</v>
      </c>
      <c r="S956" s="36" t="str">
        <f>IFERROR(HLOOKUP(SANCO2!$D$8,'phius_monthly climate data'!$V$3:$CI$82,'phius_monthly climate data'!$CJ956,FALSE),"")</f>
        <v/>
      </c>
      <c r="CJ956">
        <v>954</v>
      </c>
    </row>
    <row r="957" spans="1:88" ht="15" thickBot="1" x14ac:dyDescent="0.35">
      <c r="A957" t="s">
        <v>5</v>
      </c>
      <c r="B957" t="s">
        <v>90</v>
      </c>
      <c r="C957" t="s">
        <v>1056</v>
      </c>
      <c r="D957" s="39">
        <v>27.5</v>
      </c>
      <c r="E957" s="40">
        <v>33.4</v>
      </c>
      <c r="F957" s="40">
        <v>43.2</v>
      </c>
      <c r="G957" s="40">
        <v>50.5</v>
      </c>
      <c r="H957" s="40">
        <v>60.6</v>
      </c>
      <c r="I957" s="40">
        <v>70.400000000000006</v>
      </c>
      <c r="J957" s="40">
        <v>79.900000000000006</v>
      </c>
      <c r="K957" s="40">
        <v>77.099999999999994</v>
      </c>
      <c r="L957" s="40">
        <v>66.5</v>
      </c>
      <c r="M957" s="40">
        <v>51.5</v>
      </c>
      <c r="N957" s="40">
        <v>37.4</v>
      </c>
      <c r="O957" s="40">
        <v>27.9</v>
      </c>
      <c r="P957">
        <v>16</v>
      </c>
      <c r="S957" s="36" t="str">
        <f>IFERROR(HLOOKUP(SANCO2!$D$8,'phius_monthly climate data'!$V$3:$CI$82,'phius_monthly climate data'!$CJ957,FALSE),"")</f>
        <v/>
      </c>
      <c r="CJ957">
        <v>955</v>
      </c>
    </row>
    <row r="958" spans="1:88" ht="15" thickBot="1" x14ac:dyDescent="0.35">
      <c r="A958" t="s">
        <v>5</v>
      </c>
      <c r="B958" t="s">
        <v>91</v>
      </c>
      <c r="C958" t="s">
        <v>1057</v>
      </c>
      <c r="D958" s="39">
        <v>36</v>
      </c>
      <c r="E958" s="40">
        <v>39.4</v>
      </c>
      <c r="F958" s="40">
        <v>47.1</v>
      </c>
      <c r="G958" s="40">
        <v>56.1</v>
      </c>
      <c r="H958" s="40">
        <v>64.2</v>
      </c>
      <c r="I958" s="40">
        <v>71.599999999999994</v>
      </c>
      <c r="J958" s="40">
        <v>74.099999999999994</v>
      </c>
      <c r="K958" s="40">
        <v>73.900000000000006</v>
      </c>
      <c r="L958" s="40">
        <v>67.900000000000006</v>
      </c>
      <c r="M958" s="40">
        <v>57.2</v>
      </c>
      <c r="N958" s="40">
        <v>46.7</v>
      </c>
      <c r="O958" s="40">
        <v>38.9</v>
      </c>
      <c r="P958">
        <v>11</v>
      </c>
      <c r="S958" s="36" t="str">
        <f>IFERROR(HLOOKUP(SANCO2!$D$8,'phius_monthly climate data'!$V$3:$CI$82,'phius_monthly climate data'!$CJ958,FALSE),"")</f>
        <v/>
      </c>
      <c r="CJ958">
        <v>956</v>
      </c>
    </row>
    <row r="959" spans="1:88" ht="15" thickBot="1" x14ac:dyDescent="0.35">
      <c r="A959" t="s">
        <v>5</v>
      </c>
      <c r="B959" t="s">
        <v>91</v>
      </c>
      <c r="C959" t="s">
        <v>1058</v>
      </c>
      <c r="D959" s="39">
        <v>36.4</v>
      </c>
      <c r="E959" s="40">
        <v>38.9</v>
      </c>
      <c r="F959" s="40">
        <v>46.8</v>
      </c>
      <c r="G959" s="40">
        <v>56.7</v>
      </c>
      <c r="H959" s="40">
        <v>64.599999999999994</v>
      </c>
      <c r="I959" s="40">
        <v>72.900000000000006</v>
      </c>
      <c r="J959" s="40">
        <v>76.099999999999994</v>
      </c>
      <c r="K959" s="40">
        <v>74.900000000000006</v>
      </c>
      <c r="L959" s="40">
        <v>67.5</v>
      </c>
      <c r="M959" s="40">
        <v>57</v>
      </c>
      <c r="N959" s="40">
        <v>47.8</v>
      </c>
      <c r="O959" s="40">
        <v>39.299999999999997</v>
      </c>
      <c r="P959">
        <v>22</v>
      </c>
      <c r="S959" s="36" t="str">
        <f>IFERROR(HLOOKUP(SANCO2!$D$8,'phius_monthly climate data'!$V$3:$CI$82,'phius_monthly climate data'!$CJ959,FALSE),"")</f>
        <v/>
      </c>
      <c r="CJ959">
        <v>957</v>
      </c>
    </row>
    <row r="960" spans="1:88" ht="15" thickBot="1" x14ac:dyDescent="0.35">
      <c r="A960" t="s">
        <v>5</v>
      </c>
      <c r="B960" t="s">
        <v>91</v>
      </c>
      <c r="C960" t="s">
        <v>1059</v>
      </c>
      <c r="D960" s="39">
        <v>39.6</v>
      </c>
      <c r="E960" s="40">
        <v>42</v>
      </c>
      <c r="F960" s="40">
        <v>49.4</v>
      </c>
      <c r="G960" s="40">
        <v>58.7</v>
      </c>
      <c r="H960" s="40">
        <v>66.599999999999994</v>
      </c>
      <c r="I960" s="40">
        <v>74.599999999999994</v>
      </c>
      <c r="J960" s="40">
        <v>78</v>
      </c>
      <c r="K960" s="40">
        <v>77.2</v>
      </c>
      <c r="L960" s="40">
        <v>70</v>
      </c>
      <c r="M960" s="40">
        <v>59.3</v>
      </c>
      <c r="N960" s="40">
        <v>49.1</v>
      </c>
      <c r="O960" s="40">
        <v>41.7</v>
      </c>
      <c r="P960">
        <v>27</v>
      </c>
      <c r="S960" s="36" t="str">
        <f>IFERROR(HLOOKUP(SANCO2!$D$8,'phius_monthly climate data'!$V$3:$CI$82,'phius_monthly climate data'!$CJ960,FALSE),"")</f>
        <v/>
      </c>
      <c r="CJ960">
        <v>958</v>
      </c>
    </row>
    <row r="961" spans="1:88" ht="15" thickBot="1" x14ac:dyDescent="0.35">
      <c r="A961" t="s">
        <v>5</v>
      </c>
      <c r="B961" t="s">
        <v>91</v>
      </c>
      <c r="C961" t="s">
        <v>1060</v>
      </c>
      <c r="D961" s="39">
        <v>35.799999999999997</v>
      </c>
      <c r="E961" s="40">
        <v>39.1</v>
      </c>
      <c r="F961" s="40">
        <v>46</v>
      </c>
      <c r="G961" s="40">
        <v>56.6</v>
      </c>
      <c r="H961" s="40">
        <v>65</v>
      </c>
      <c r="I961" s="40">
        <v>73.7</v>
      </c>
      <c r="J961" s="40">
        <v>78.599999999999994</v>
      </c>
      <c r="K961" s="40">
        <v>76.3</v>
      </c>
      <c r="L961" s="40">
        <v>69.400000000000006</v>
      </c>
      <c r="M961" s="40">
        <v>57.7</v>
      </c>
      <c r="N961" s="40">
        <v>47</v>
      </c>
      <c r="O961" s="40">
        <v>39.200000000000003</v>
      </c>
      <c r="P961">
        <v>15</v>
      </c>
      <c r="S961" s="36" t="str">
        <f>IFERROR(HLOOKUP(SANCO2!$D$8,'phius_monthly climate data'!$V$3:$CI$82,'phius_monthly climate data'!$CJ961,FALSE),"")</f>
        <v/>
      </c>
      <c r="CJ961">
        <v>959</v>
      </c>
    </row>
    <row r="962" spans="1:88" ht="15" thickBot="1" x14ac:dyDescent="0.35">
      <c r="A962" t="s">
        <v>5</v>
      </c>
      <c r="B962" t="s">
        <v>91</v>
      </c>
      <c r="C962" t="s">
        <v>1061</v>
      </c>
      <c r="D962" s="39">
        <v>38.5</v>
      </c>
      <c r="E962" s="40">
        <v>40.4</v>
      </c>
      <c r="F962" s="40">
        <v>48.5</v>
      </c>
      <c r="G962" s="40">
        <v>58</v>
      </c>
      <c r="H962" s="40">
        <v>66</v>
      </c>
      <c r="I962" s="40">
        <v>74.400000000000006</v>
      </c>
      <c r="J962" s="40">
        <v>78.5</v>
      </c>
      <c r="K962" s="40">
        <v>77.2</v>
      </c>
      <c r="L962" s="40">
        <v>69.599999999999994</v>
      </c>
      <c r="M962" s="40">
        <v>58.6</v>
      </c>
      <c r="N962" s="40">
        <v>48.3</v>
      </c>
      <c r="O962" s="40">
        <v>41.3</v>
      </c>
      <c r="P962">
        <v>23</v>
      </c>
      <c r="S962" s="36" t="str">
        <f>IFERROR(HLOOKUP(SANCO2!$D$8,'phius_monthly climate data'!$V$3:$CI$82,'phius_monthly climate data'!$CJ962,FALSE),"")</f>
        <v/>
      </c>
      <c r="CJ962">
        <v>960</v>
      </c>
    </row>
    <row r="963" spans="1:88" ht="15" thickBot="1" x14ac:dyDescent="0.35">
      <c r="A963" t="s">
        <v>5</v>
      </c>
      <c r="B963" t="s">
        <v>91</v>
      </c>
      <c r="C963" t="s">
        <v>1062</v>
      </c>
      <c r="D963" s="39">
        <v>41.6</v>
      </c>
      <c r="E963" s="40">
        <v>43.8</v>
      </c>
      <c r="F963" s="40">
        <v>50.9</v>
      </c>
      <c r="G963" s="40">
        <v>60.2</v>
      </c>
      <c r="H963" s="40">
        <v>68.3</v>
      </c>
      <c r="I963" s="40">
        <v>76.599999999999994</v>
      </c>
      <c r="J963" s="40">
        <v>80.2</v>
      </c>
      <c r="K963" s="40">
        <v>78.7</v>
      </c>
      <c r="L963" s="40">
        <v>72.599999999999994</v>
      </c>
      <c r="M963" s="40">
        <v>61.7</v>
      </c>
      <c r="N963" s="40">
        <v>51.5</v>
      </c>
      <c r="O963" s="40">
        <v>44.6</v>
      </c>
      <c r="P963">
        <v>28</v>
      </c>
      <c r="S963" s="36" t="str">
        <f>IFERROR(HLOOKUP(SANCO2!$D$8,'phius_monthly climate data'!$V$3:$CI$82,'phius_monthly climate data'!$CJ963,FALSE),"")</f>
        <v/>
      </c>
      <c r="CJ963">
        <v>961</v>
      </c>
    </row>
    <row r="964" spans="1:88" ht="15" thickBot="1" x14ac:dyDescent="0.35">
      <c r="A964" t="s">
        <v>5</v>
      </c>
      <c r="B964" t="s">
        <v>91</v>
      </c>
      <c r="C964" t="s">
        <v>1063</v>
      </c>
      <c r="D964" s="39">
        <v>35.4</v>
      </c>
      <c r="E964" s="40">
        <v>37.299999999999997</v>
      </c>
      <c r="F964" s="40">
        <v>44.8</v>
      </c>
      <c r="G964" s="40">
        <v>54.5</v>
      </c>
      <c r="H964" s="40">
        <v>62.2</v>
      </c>
      <c r="I964" s="40">
        <v>69.400000000000006</v>
      </c>
      <c r="J964" s="40">
        <v>72.400000000000006</v>
      </c>
      <c r="K964" s="40">
        <v>71.7</v>
      </c>
      <c r="L964" s="40">
        <v>65.099999999999994</v>
      </c>
      <c r="M964" s="40">
        <v>55.7</v>
      </c>
      <c r="N964" s="40">
        <v>45.4</v>
      </c>
      <c r="O964" s="40">
        <v>38.299999999999997</v>
      </c>
      <c r="P964">
        <v>11</v>
      </c>
      <c r="S964" s="36" t="str">
        <f>IFERROR(HLOOKUP(SANCO2!$D$8,'phius_monthly climate data'!$V$3:$CI$82,'phius_monthly climate data'!$CJ964,FALSE),"")</f>
        <v/>
      </c>
      <c r="CJ964">
        <v>962</v>
      </c>
    </row>
    <row r="965" spans="1:88" ht="15" thickBot="1" x14ac:dyDescent="0.35">
      <c r="A965" t="s">
        <v>5</v>
      </c>
      <c r="B965" t="s">
        <v>91</v>
      </c>
      <c r="C965" t="s">
        <v>1064</v>
      </c>
      <c r="D965" s="39">
        <v>28.3</v>
      </c>
      <c r="E965" s="40">
        <v>30.7</v>
      </c>
      <c r="F965" s="40">
        <v>38.299999999999997</v>
      </c>
      <c r="G965" s="40">
        <v>48.9</v>
      </c>
      <c r="H965" s="40">
        <v>57.8</v>
      </c>
      <c r="I965" s="40">
        <v>65.5</v>
      </c>
      <c r="J965" s="40">
        <v>69</v>
      </c>
      <c r="K965" s="40">
        <v>68.099999999999994</v>
      </c>
      <c r="L965" s="40">
        <v>61.1</v>
      </c>
      <c r="M965" s="40">
        <v>51.4</v>
      </c>
      <c r="N965" s="40">
        <v>40.299999999999997</v>
      </c>
      <c r="O965" s="40">
        <v>32.299999999999997</v>
      </c>
      <c r="P965">
        <v>5</v>
      </c>
      <c r="S965" s="36" t="str">
        <f>IFERROR(HLOOKUP(SANCO2!$D$8,'phius_monthly climate data'!$V$3:$CI$82,'phius_monthly climate data'!$CJ965,FALSE),"")</f>
        <v/>
      </c>
      <c r="CJ965">
        <v>963</v>
      </c>
    </row>
    <row r="966" spans="1:88" ht="15" thickBot="1" x14ac:dyDescent="0.35">
      <c r="A966" t="s">
        <v>5</v>
      </c>
      <c r="B966" t="s">
        <v>91</v>
      </c>
      <c r="C966" t="s">
        <v>1065</v>
      </c>
      <c r="D966" s="39">
        <v>40.4</v>
      </c>
      <c r="E966" s="40">
        <v>43</v>
      </c>
      <c r="F966" s="40">
        <v>49.2</v>
      </c>
      <c r="G966" s="40">
        <v>58.6</v>
      </c>
      <c r="H966" s="40">
        <v>66.7</v>
      </c>
      <c r="I966" s="40">
        <v>75</v>
      </c>
      <c r="J966" s="40">
        <v>79.3</v>
      </c>
      <c r="K966" s="40">
        <v>77.400000000000006</v>
      </c>
      <c r="L966" s="40">
        <v>71.900000000000006</v>
      </c>
      <c r="M966" s="40">
        <v>61.4</v>
      </c>
      <c r="N966" s="40">
        <v>51.5</v>
      </c>
      <c r="O966" s="40">
        <v>44.3</v>
      </c>
      <c r="P966">
        <v>20</v>
      </c>
      <c r="S966" s="36" t="str">
        <f>IFERROR(HLOOKUP(SANCO2!$D$8,'phius_monthly climate data'!$V$3:$CI$82,'phius_monthly climate data'!$CJ966,FALSE),"")</f>
        <v/>
      </c>
      <c r="CJ966">
        <v>964</v>
      </c>
    </row>
    <row r="967" spans="1:88" ht="15" thickBot="1" x14ac:dyDescent="0.35">
      <c r="A967" t="s">
        <v>5</v>
      </c>
      <c r="B967" t="s">
        <v>91</v>
      </c>
      <c r="C967" t="s">
        <v>1066</v>
      </c>
      <c r="D967" s="39">
        <v>34.799999999999997</v>
      </c>
      <c r="E967" s="40">
        <v>36.9</v>
      </c>
      <c r="F967" s="40">
        <v>45.5</v>
      </c>
      <c r="G967" s="40">
        <v>55.7</v>
      </c>
      <c r="H967" s="40">
        <v>64.7</v>
      </c>
      <c r="I967" s="40">
        <v>73.900000000000006</v>
      </c>
      <c r="J967" s="40">
        <v>77.900000000000006</v>
      </c>
      <c r="K967" s="40">
        <v>76.8</v>
      </c>
      <c r="L967" s="40">
        <v>69.099999999999994</v>
      </c>
      <c r="M967" s="40">
        <v>57.4</v>
      </c>
      <c r="N967" s="40">
        <v>46.5</v>
      </c>
      <c r="O967" s="40">
        <v>37.9</v>
      </c>
      <c r="P967">
        <v>15</v>
      </c>
      <c r="S967" s="36" t="str">
        <f>IFERROR(HLOOKUP(SANCO2!$D$8,'phius_monthly climate data'!$V$3:$CI$82,'phius_monthly climate data'!$CJ967,FALSE),"")</f>
        <v/>
      </c>
      <c r="CJ967">
        <v>965</v>
      </c>
    </row>
    <row r="968" spans="1:88" ht="15" thickBot="1" x14ac:dyDescent="0.35">
      <c r="A968" t="s">
        <v>5</v>
      </c>
      <c r="B968" t="s">
        <v>91</v>
      </c>
      <c r="C968" t="s">
        <v>1067</v>
      </c>
      <c r="D968" s="39">
        <v>36.799999999999997</v>
      </c>
      <c r="E968" s="40">
        <v>39.299999999999997</v>
      </c>
      <c r="F968" s="40">
        <v>47</v>
      </c>
      <c r="G968" s="40">
        <v>56.7</v>
      </c>
      <c r="H968" s="40">
        <v>64.2</v>
      </c>
      <c r="I968" s="40">
        <v>72.2</v>
      </c>
      <c r="J968" s="40">
        <v>76</v>
      </c>
      <c r="K968" s="40">
        <v>74.599999999999994</v>
      </c>
      <c r="L968" s="40">
        <v>67.7</v>
      </c>
      <c r="M968" s="40">
        <v>57</v>
      </c>
      <c r="N968" s="40">
        <v>47</v>
      </c>
      <c r="O968" s="40">
        <v>39.200000000000003</v>
      </c>
      <c r="P968">
        <v>24</v>
      </c>
      <c r="S968" s="36" t="str">
        <f>IFERROR(HLOOKUP(SANCO2!$D$8,'phius_monthly climate data'!$V$3:$CI$82,'phius_monthly climate data'!$CJ968,FALSE),"")</f>
        <v/>
      </c>
      <c r="CJ968">
        <v>966</v>
      </c>
    </row>
    <row r="969" spans="1:88" ht="15" thickBot="1" x14ac:dyDescent="0.35">
      <c r="A969" t="s">
        <v>5</v>
      </c>
      <c r="B969" t="s">
        <v>91</v>
      </c>
      <c r="C969" t="s">
        <v>1068</v>
      </c>
      <c r="D969" s="39">
        <v>33.299999999999997</v>
      </c>
      <c r="E969" s="40">
        <v>36.200000000000003</v>
      </c>
      <c r="F969" s="40">
        <v>43.4</v>
      </c>
      <c r="G969" s="40">
        <v>54.4</v>
      </c>
      <c r="H969" s="40">
        <v>62.2</v>
      </c>
      <c r="I969" s="40">
        <v>71.8</v>
      </c>
      <c r="J969" s="40">
        <v>76</v>
      </c>
      <c r="K969" s="40">
        <v>74.5</v>
      </c>
      <c r="L969" s="40">
        <v>67.5</v>
      </c>
      <c r="M969" s="40">
        <v>55.2</v>
      </c>
      <c r="N969" s="40">
        <v>45.2</v>
      </c>
      <c r="O969" s="40">
        <v>35.6</v>
      </c>
      <c r="P969">
        <v>9</v>
      </c>
      <c r="S969" s="36" t="str">
        <f>IFERROR(HLOOKUP(SANCO2!$D$8,'phius_monthly climate data'!$V$3:$CI$82,'phius_monthly climate data'!$CJ969,FALSE),"")</f>
        <v/>
      </c>
      <c r="CJ969">
        <v>967</v>
      </c>
    </row>
    <row r="970" spans="1:88" ht="15" thickBot="1" x14ac:dyDescent="0.35">
      <c r="A970" t="s">
        <v>5</v>
      </c>
      <c r="B970" t="s">
        <v>91</v>
      </c>
      <c r="C970" t="s">
        <v>1069</v>
      </c>
      <c r="D970" s="39">
        <v>33.299999999999997</v>
      </c>
      <c r="E970" s="40">
        <v>36.1</v>
      </c>
      <c r="F970" s="40">
        <v>44.9</v>
      </c>
      <c r="G970" s="40">
        <v>53.8</v>
      </c>
      <c r="H970" s="40">
        <v>62.1</v>
      </c>
      <c r="I970" s="40">
        <v>69.8</v>
      </c>
      <c r="J970" s="40">
        <v>73.099999999999994</v>
      </c>
      <c r="K970" s="40">
        <v>72.2</v>
      </c>
      <c r="L970" s="40">
        <v>65.400000000000006</v>
      </c>
      <c r="M970" s="40">
        <v>54.7</v>
      </c>
      <c r="N970" s="40">
        <v>43.7</v>
      </c>
      <c r="O970" s="40">
        <v>37</v>
      </c>
      <c r="P970">
        <v>15</v>
      </c>
      <c r="S970" s="36" t="str">
        <f>IFERROR(HLOOKUP(SANCO2!$D$8,'phius_monthly climate data'!$V$3:$CI$82,'phius_monthly climate data'!$CJ970,FALSE),"")</f>
        <v/>
      </c>
      <c r="CJ970">
        <v>968</v>
      </c>
    </row>
    <row r="971" spans="1:88" ht="15" thickBot="1" x14ac:dyDescent="0.35">
      <c r="A971" t="s">
        <v>5</v>
      </c>
      <c r="B971" t="s">
        <v>91</v>
      </c>
      <c r="C971" t="s">
        <v>1070</v>
      </c>
      <c r="D971" s="39">
        <v>38.5</v>
      </c>
      <c r="E971" s="40">
        <v>41.3</v>
      </c>
      <c r="F971" s="40">
        <v>48.4</v>
      </c>
      <c r="G971" s="40">
        <v>58.1</v>
      </c>
      <c r="H971" s="40">
        <v>65.599999999999994</v>
      </c>
      <c r="I971" s="40">
        <v>73.7</v>
      </c>
      <c r="J971" s="40">
        <v>77.099999999999994</v>
      </c>
      <c r="K971" s="40">
        <v>76</v>
      </c>
      <c r="L971" s="40">
        <v>68.8</v>
      </c>
      <c r="M971" s="40">
        <v>57.9</v>
      </c>
      <c r="N971" s="40">
        <v>47.5</v>
      </c>
      <c r="O971" s="40">
        <v>40.4</v>
      </c>
      <c r="P971">
        <v>15</v>
      </c>
      <c r="S971" s="36" t="str">
        <f>IFERROR(HLOOKUP(SANCO2!$D$8,'phius_monthly climate data'!$V$3:$CI$82,'phius_monthly climate data'!$CJ971,FALSE),"")</f>
        <v/>
      </c>
      <c r="CJ971">
        <v>969</v>
      </c>
    </row>
    <row r="972" spans="1:88" ht="15" thickBot="1" x14ac:dyDescent="0.35">
      <c r="A972" t="s">
        <v>5</v>
      </c>
      <c r="B972" t="s">
        <v>91</v>
      </c>
      <c r="C972" t="s">
        <v>1071</v>
      </c>
      <c r="D972" s="39">
        <v>40</v>
      </c>
      <c r="E972" s="40">
        <v>41.2</v>
      </c>
      <c r="F972" s="40">
        <v>47.6</v>
      </c>
      <c r="G972" s="40">
        <v>56.9</v>
      </c>
      <c r="H972" s="40">
        <v>65.900000000000006</v>
      </c>
      <c r="I972" s="40">
        <v>74.7</v>
      </c>
      <c r="J972" s="40">
        <v>79.2</v>
      </c>
      <c r="K972" s="40">
        <v>77.099999999999994</v>
      </c>
      <c r="L972" s="40">
        <v>70.7</v>
      </c>
      <c r="M972" s="40">
        <v>61.4</v>
      </c>
      <c r="N972" s="40">
        <v>50.8</v>
      </c>
      <c r="O972" s="40">
        <v>43.2</v>
      </c>
      <c r="P972">
        <v>27</v>
      </c>
      <c r="S972" s="36" t="str">
        <f>IFERROR(HLOOKUP(SANCO2!$D$8,'phius_monthly climate data'!$V$3:$CI$82,'phius_monthly climate data'!$CJ972,FALSE),"")</f>
        <v/>
      </c>
      <c r="CJ972">
        <v>970</v>
      </c>
    </row>
    <row r="973" spans="1:88" ht="15" thickBot="1" x14ac:dyDescent="0.35">
      <c r="A973" t="s">
        <v>5</v>
      </c>
      <c r="B973" t="s">
        <v>91</v>
      </c>
      <c r="C973" t="s">
        <v>1072</v>
      </c>
      <c r="D973" s="39">
        <v>40.799999999999997</v>
      </c>
      <c r="E973" s="40">
        <v>42.6</v>
      </c>
      <c r="F973" s="40">
        <v>49.4</v>
      </c>
      <c r="G973" s="40">
        <v>59</v>
      </c>
      <c r="H973" s="40">
        <v>66.900000000000006</v>
      </c>
      <c r="I973" s="40">
        <v>75.3</v>
      </c>
      <c r="J973" s="40">
        <v>79.900000000000006</v>
      </c>
      <c r="K973" s="40">
        <v>77.900000000000006</v>
      </c>
      <c r="L973" s="40">
        <v>71.8</v>
      </c>
      <c r="M973" s="40">
        <v>61.5</v>
      </c>
      <c r="N973" s="40">
        <v>51.5</v>
      </c>
      <c r="O973" s="40">
        <v>44.1</v>
      </c>
      <c r="P973">
        <v>29</v>
      </c>
      <c r="S973" s="36" t="str">
        <f>IFERROR(HLOOKUP(SANCO2!$D$8,'phius_monthly climate data'!$V$3:$CI$82,'phius_monthly climate data'!$CJ973,FALSE),"")</f>
        <v/>
      </c>
      <c r="CJ973">
        <v>971</v>
      </c>
    </row>
    <row r="974" spans="1:88" ht="15" thickBot="1" x14ac:dyDescent="0.35">
      <c r="A974" t="s">
        <v>5</v>
      </c>
      <c r="B974" t="s">
        <v>91</v>
      </c>
      <c r="C974" t="s">
        <v>1073</v>
      </c>
      <c r="D974" s="39">
        <v>42.1</v>
      </c>
      <c r="E974" s="40">
        <v>43.7</v>
      </c>
      <c r="F974" s="40">
        <v>50.2</v>
      </c>
      <c r="G974" s="40">
        <v>59.4</v>
      </c>
      <c r="H974" s="40">
        <v>67.3</v>
      </c>
      <c r="I974" s="40">
        <v>75.8</v>
      </c>
      <c r="J974" s="40">
        <v>80.2</v>
      </c>
      <c r="K974" s="40">
        <v>78.400000000000006</v>
      </c>
      <c r="L974" s="40">
        <v>72.900000000000006</v>
      </c>
      <c r="M974" s="40">
        <v>62.8</v>
      </c>
      <c r="N974" s="40">
        <v>52.9</v>
      </c>
      <c r="O974" s="40">
        <v>45.6</v>
      </c>
      <c r="P974">
        <v>28</v>
      </c>
      <c r="S974" s="36" t="str">
        <f>IFERROR(HLOOKUP(SANCO2!$D$8,'phius_monthly climate data'!$V$3:$CI$82,'phius_monthly climate data'!$CJ974,FALSE),"")</f>
        <v/>
      </c>
      <c r="CJ974">
        <v>972</v>
      </c>
    </row>
    <row r="975" spans="1:88" ht="15" thickBot="1" x14ac:dyDescent="0.35">
      <c r="A975" t="s">
        <v>5</v>
      </c>
      <c r="B975" t="s">
        <v>91</v>
      </c>
      <c r="C975" t="s">
        <v>1074</v>
      </c>
      <c r="D975" s="39">
        <v>42.9</v>
      </c>
      <c r="E975" s="40">
        <v>44.5</v>
      </c>
      <c r="F975" s="40">
        <v>51</v>
      </c>
      <c r="G975" s="40">
        <v>60.5</v>
      </c>
      <c r="H975" s="40">
        <v>68.5</v>
      </c>
      <c r="I975" s="40">
        <v>76.8</v>
      </c>
      <c r="J975" s="40">
        <v>81.2</v>
      </c>
      <c r="K975" s="40">
        <v>79.3</v>
      </c>
      <c r="L975" s="40">
        <v>74</v>
      </c>
      <c r="M975" s="40">
        <v>64</v>
      </c>
      <c r="N975" s="40">
        <v>53.9</v>
      </c>
      <c r="O975" s="40">
        <v>46.7</v>
      </c>
      <c r="P975">
        <v>29</v>
      </c>
      <c r="S975" s="36" t="str">
        <f>IFERROR(HLOOKUP(SANCO2!$D$8,'phius_monthly climate data'!$V$3:$CI$82,'phius_monthly climate data'!$CJ975,FALSE),"")</f>
        <v/>
      </c>
      <c r="CJ975">
        <v>973</v>
      </c>
    </row>
    <row r="976" spans="1:88" ht="15" thickBot="1" x14ac:dyDescent="0.35">
      <c r="A976" t="s">
        <v>5</v>
      </c>
      <c r="B976" t="s">
        <v>91</v>
      </c>
      <c r="C976" t="s">
        <v>1075</v>
      </c>
      <c r="D976" s="39">
        <v>42</v>
      </c>
      <c r="E976" s="40">
        <v>43.5</v>
      </c>
      <c r="F976" s="40">
        <v>49.8</v>
      </c>
      <c r="G976" s="40">
        <v>58.6</v>
      </c>
      <c r="H976" s="40">
        <v>66.400000000000006</v>
      </c>
      <c r="I976" s="40">
        <v>74.8</v>
      </c>
      <c r="J976" s="40">
        <v>79.3</v>
      </c>
      <c r="K976" s="40">
        <v>77.5</v>
      </c>
      <c r="L976" s="40">
        <v>72</v>
      </c>
      <c r="M976" s="40">
        <v>62.4</v>
      </c>
      <c r="N976" s="40">
        <v>52.4</v>
      </c>
      <c r="O976" s="40">
        <v>45.4</v>
      </c>
      <c r="P976">
        <v>25</v>
      </c>
      <c r="S976" s="36" t="str">
        <f>IFERROR(HLOOKUP(SANCO2!$D$8,'phius_monthly climate data'!$V$3:$CI$82,'phius_monthly climate data'!$CJ976,FALSE),"")</f>
        <v/>
      </c>
      <c r="CJ976">
        <v>974</v>
      </c>
    </row>
    <row r="977" spans="1:88" ht="15" thickBot="1" x14ac:dyDescent="0.35">
      <c r="A977" t="s">
        <v>5</v>
      </c>
      <c r="B977" t="s">
        <v>91</v>
      </c>
      <c r="C977" t="s">
        <v>1076</v>
      </c>
      <c r="D977" s="39">
        <v>36.4</v>
      </c>
      <c r="E977" s="40">
        <v>38.799999999999997</v>
      </c>
      <c r="F977" s="40">
        <v>46.3</v>
      </c>
      <c r="G977" s="40">
        <v>56.8</v>
      </c>
      <c r="H977" s="40">
        <v>65.400000000000006</v>
      </c>
      <c r="I977" s="40">
        <v>74</v>
      </c>
      <c r="J977" s="40">
        <v>78.400000000000006</v>
      </c>
      <c r="K977" s="40">
        <v>76.7</v>
      </c>
      <c r="L977" s="40">
        <v>69.7</v>
      </c>
      <c r="M977" s="40">
        <v>58.3</v>
      </c>
      <c r="N977" s="40">
        <v>47.9</v>
      </c>
      <c r="O977" s="40">
        <v>39.6</v>
      </c>
      <c r="P977">
        <v>14</v>
      </c>
      <c r="S977" s="36" t="str">
        <f>IFERROR(HLOOKUP(SANCO2!$D$8,'phius_monthly climate data'!$V$3:$CI$82,'phius_monthly climate data'!$CJ977,FALSE),"")</f>
        <v/>
      </c>
      <c r="CJ977">
        <v>975</v>
      </c>
    </row>
    <row r="978" spans="1:88" ht="15" thickBot="1" x14ac:dyDescent="0.35">
      <c r="A978" t="s">
        <v>5</v>
      </c>
      <c r="B978" t="s">
        <v>91</v>
      </c>
      <c r="C978" t="s">
        <v>1077</v>
      </c>
      <c r="D978" s="39">
        <v>39.200000000000003</v>
      </c>
      <c r="E978" s="40">
        <v>41.5</v>
      </c>
      <c r="F978" s="40">
        <v>48.9</v>
      </c>
      <c r="G978" s="40">
        <v>58.8</v>
      </c>
      <c r="H978" s="40">
        <v>66.7</v>
      </c>
      <c r="I978" s="40">
        <v>75.2</v>
      </c>
      <c r="J978" s="40">
        <v>79.400000000000006</v>
      </c>
      <c r="K978" s="40">
        <v>77.5</v>
      </c>
      <c r="L978" s="40">
        <v>70.900000000000006</v>
      </c>
      <c r="M978" s="40">
        <v>60.2</v>
      </c>
      <c r="N978" s="40">
        <v>50.2</v>
      </c>
      <c r="O978" s="40">
        <v>42.2</v>
      </c>
      <c r="P978">
        <v>19</v>
      </c>
      <c r="S978" s="36" t="str">
        <f>IFERROR(HLOOKUP(SANCO2!$D$8,'phius_monthly climate data'!$V$3:$CI$82,'phius_monthly climate data'!$CJ978,FALSE),"")</f>
        <v/>
      </c>
      <c r="CJ978">
        <v>976</v>
      </c>
    </row>
    <row r="979" spans="1:88" ht="15" thickBot="1" x14ac:dyDescent="0.35">
      <c r="A979" t="s">
        <v>5</v>
      </c>
      <c r="B979" t="s">
        <v>91</v>
      </c>
      <c r="C979" t="s">
        <v>1078</v>
      </c>
      <c r="D979" s="39">
        <v>37.9</v>
      </c>
      <c r="E979" s="40">
        <v>40.4</v>
      </c>
      <c r="F979" s="40">
        <v>47.9</v>
      </c>
      <c r="G979" s="40">
        <v>57.5</v>
      </c>
      <c r="H979" s="40">
        <v>65.2</v>
      </c>
      <c r="I979" s="40">
        <v>73.099999999999994</v>
      </c>
      <c r="J979" s="40">
        <v>76.8</v>
      </c>
      <c r="K979" s="40">
        <v>75.5</v>
      </c>
      <c r="L979" s="40">
        <v>68.5</v>
      </c>
      <c r="M979" s="40">
        <v>58.2</v>
      </c>
      <c r="N979" s="40">
        <v>48.1</v>
      </c>
      <c r="O979" s="40">
        <v>40.200000000000003</v>
      </c>
      <c r="P979">
        <v>24</v>
      </c>
      <c r="S979" s="36" t="str">
        <f>IFERROR(HLOOKUP(SANCO2!$D$8,'phius_monthly climate data'!$V$3:$CI$82,'phius_monthly climate data'!$CJ979,FALSE),"")</f>
        <v/>
      </c>
      <c r="CJ979">
        <v>977</v>
      </c>
    </row>
    <row r="980" spans="1:88" ht="15" thickBot="1" x14ac:dyDescent="0.35">
      <c r="A980" t="s">
        <v>5</v>
      </c>
      <c r="B980" t="s">
        <v>91</v>
      </c>
      <c r="C980" t="s">
        <v>1079</v>
      </c>
      <c r="D980" s="39">
        <v>37.299999999999997</v>
      </c>
      <c r="E980" s="40">
        <v>39.4</v>
      </c>
      <c r="F980" s="40">
        <v>47</v>
      </c>
      <c r="G980" s="40">
        <v>57.3</v>
      </c>
      <c r="H980" s="40">
        <v>66.099999999999994</v>
      </c>
      <c r="I980" s="40">
        <v>74.5</v>
      </c>
      <c r="J980" s="40">
        <v>78.5</v>
      </c>
      <c r="K980" s="40">
        <v>77.5</v>
      </c>
      <c r="L980" s="40">
        <v>70</v>
      </c>
      <c r="M980" s="40">
        <v>58.8</v>
      </c>
      <c r="N980" s="40">
        <v>48.4</v>
      </c>
      <c r="O980" s="40">
        <v>40.4</v>
      </c>
      <c r="P980">
        <v>14</v>
      </c>
      <c r="S980" s="36" t="str">
        <f>IFERROR(HLOOKUP(SANCO2!$D$8,'phius_monthly climate data'!$V$3:$CI$82,'phius_monthly climate data'!$CJ980,FALSE),"")</f>
        <v/>
      </c>
      <c r="CJ980">
        <v>978</v>
      </c>
    </row>
    <row r="981" spans="1:88" ht="15" thickBot="1" x14ac:dyDescent="0.35">
      <c r="A981" t="s">
        <v>5</v>
      </c>
      <c r="B981" t="s">
        <v>91</v>
      </c>
      <c r="C981" t="s">
        <v>1080</v>
      </c>
      <c r="D981" s="39">
        <v>35.6</v>
      </c>
      <c r="E981" s="40">
        <v>37.6</v>
      </c>
      <c r="F981" s="40">
        <v>45.4</v>
      </c>
      <c r="G981" s="40">
        <v>55.5</v>
      </c>
      <c r="H981" s="40">
        <v>64.2</v>
      </c>
      <c r="I981" s="40">
        <v>72.7</v>
      </c>
      <c r="J981" s="40">
        <v>76</v>
      </c>
      <c r="K981" s="40">
        <v>74.7</v>
      </c>
      <c r="L981" s="40">
        <v>67.400000000000006</v>
      </c>
      <c r="M981" s="40">
        <v>56.2</v>
      </c>
      <c r="N981" s="40">
        <v>45.8</v>
      </c>
      <c r="O981" s="40">
        <v>38.1</v>
      </c>
      <c r="P981">
        <v>11</v>
      </c>
      <c r="S981" s="36" t="str">
        <f>IFERROR(HLOOKUP(SANCO2!$D$8,'phius_monthly climate data'!$V$3:$CI$82,'phius_monthly climate data'!$CJ981,FALSE),"")</f>
        <v/>
      </c>
      <c r="CJ981">
        <v>979</v>
      </c>
    </row>
    <row r="982" spans="1:88" ht="15" thickBot="1" x14ac:dyDescent="0.35">
      <c r="A982" t="s">
        <v>5</v>
      </c>
      <c r="B982" t="s">
        <v>91</v>
      </c>
      <c r="C982" t="s">
        <v>1081</v>
      </c>
      <c r="D982" s="39">
        <v>33.799999999999997</v>
      </c>
      <c r="E982" s="40">
        <v>36.5</v>
      </c>
      <c r="F982" s="40">
        <v>44.4</v>
      </c>
      <c r="G982" s="40">
        <v>54</v>
      </c>
      <c r="H982" s="40">
        <v>62.2</v>
      </c>
      <c r="I982" s="40">
        <v>69.8</v>
      </c>
      <c r="J982" s="40">
        <v>72.900000000000006</v>
      </c>
      <c r="K982" s="40">
        <v>72.2</v>
      </c>
      <c r="L982" s="40">
        <v>65.3</v>
      </c>
      <c r="M982" s="40">
        <v>54.9</v>
      </c>
      <c r="N982" s="40">
        <v>44.4</v>
      </c>
      <c r="O982" s="40">
        <v>36.6</v>
      </c>
      <c r="P982">
        <v>19</v>
      </c>
      <c r="S982" s="36" t="str">
        <f>IFERROR(HLOOKUP(SANCO2!$D$8,'phius_monthly climate data'!$V$3:$CI$82,'phius_monthly climate data'!$CJ982,FALSE),"")</f>
        <v/>
      </c>
      <c r="CJ982">
        <v>980</v>
      </c>
    </row>
    <row r="983" spans="1:88" ht="15" thickBot="1" x14ac:dyDescent="0.35">
      <c r="A983" t="s">
        <v>5</v>
      </c>
      <c r="B983" t="s">
        <v>91</v>
      </c>
      <c r="C983" t="s">
        <v>1082</v>
      </c>
      <c r="D983" s="39">
        <v>34.4</v>
      </c>
      <c r="E983" s="40">
        <v>36.5</v>
      </c>
      <c r="F983" s="40">
        <v>44.5</v>
      </c>
      <c r="G983" s="40">
        <v>55</v>
      </c>
      <c r="H983" s="40">
        <v>63.6</v>
      </c>
      <c r="I983" s="40">
        <v>72.400000000000006</v>
      </c>
      <c r="J983" s="40">
        <v>76.8</v>
      </c>
      <c r="K983" s="40">
        <v>75.5</v>
      </c>
      <c r="L983" s="40">
        <v>68</v>
      </c>
      <c r="M983" s="40">
        <v>56.3</v>
      </c>
      <c r="N983" s="40">
        <v>46.1</v>
      </c>
      <c r="O983" s="40">
        <v>37.6</v>
      </c>
      <c r="P983">
        <v>17</v>
      </c>
      <c r="S983" s="36" t="str">
        <f>IFERROR(HLOOKUP(SANCO2!$D$8,'phius_monthly climate data'!$V$3:$CI$82,'phius_monthly climate data'!$CJ983,FALSE),"")</f>
        <v/>
      </c>
      <c r="CJ983">
        <v>981</v>
      </c>
    </row>
    <row r="984" spans="1:88" ht="15" thickBot="1" x14ac:dyDescent="0.35">
      <c r="A984" t="s">
        <v>5</v>
      </c>
      <c r="B984" t="s">
        <v>91</v>
      </c>
      <c r="C984" t="s">
        <v>1083</v>
      </c>
      <c r="D984" s="39">
        <v>37.200000000000003</v>
      </c>
      <c r="E984" s="40">
        <v>39.4</v>
      </c>
      <c r="F984" s="40">
        <v>47.1</v>
      </c>
      <c r="G984" s="40">
        <v>57.4</v>
      </c>
      <c r="H984" s="40">
        <v>66.3</v>
      </c>
      <c r="I984" s="40">
        <v>75.400000000000006</v>
      </c>
      <c r="J984" s="40">
        <v>80</v>
      </c>
      <c r="K984" s="40">
        <v>78.400000000000006</v>
      </c>
      <c r="L984" s="40">
        <v>71.3</v>
      </c>
      <c r="M984" s="40">
        <v>59.9</v>
      </c>
      <c r="N984" s="40">
        <v>49.4</v>
      </c>
      <c r="O984" s="40">
        <v>40.9</v>
      </c>
      <c r="P984">
        <v>21</v>
      </c>
      <c r="S984" s="36" t="str">
        <f>IFERROR(HLOOKUP(SANCO2!$D$8,'phius_monthly climate data'!$V$3:$CI$82,'phius_monthly climate data'!$CJ984,FALSE),"")</f>
        <v/>
      </c>
      <c r="CJ984">
        <v>982</v>
      </c>
    </row>
    <row r="985" spans="1:88" ht="15" thickBot="1" x14ac:dyDescent="0.35">
      <c r="A985" t="s">
        <v>5</v>
      </c>
      <c r="B985" t="s">
        <v>91</v>
      </c>
      <c r="C985" t="s">
        <v>1084</v>
      </c>
      <c r="D985" s="39">
        <v>34.799999999999997</v>
      </c>
      <c r="E985" s="40">
        <v>36.700000000000003</v>
      </c>
      <c r="F985" s="40">
        <v>44.7</v>
      </c>
      <c r="G985" s="40">
        <v>54.9</v>
      </c>
      <c r="H985" s="40">
        <v>63.6</v>
      </c>
      <c r="I985" s="40">
        <v>72.3</v>
      </c>
      <c r="J985" s="40">
        <v>76.5</v>
      </c>
      <c r="K985" s="40">
        <v>75</v>
      </c>
      <c r="L985" s="40">
        <v>67.599999999999994</v>
      </c>
      <c r="M985" s="40">
        <v>56.2</v>
      </c>
      <c r="N985" s="40">
        <v>46.1</v>
      </c>
      <c r="O985" s="40">
        <v>37.4</v>
      </c>
      <c r="P985">
        <v>14</v>
      </c>
      <c r="S985" s="36" t="str">
        <f>IFERROR(HLOOKUP(SANCO2!$D$8,'phius_monthly climate data'!$V$3:$CI$82,'phius_monthly climate data'!$CJ985,FALSE),"")</f>
        <v/>
      </c>
      <c r="CJ985">
        <v>983</v>
      </c>
    </row>
    <row r="986" spans="1:88" ht="15" thickBot="1" x14ac:dyDescent="0.35">
      <c r="A986" t="s">
        <v>5</v>
      </c>
      <c r="B986" t="s">
        <v>91</v>
      </c>
      <c r="C986" t="s">
        <v>1085</v>
      </c>
      <c r="D986" s="39">
        <v>33.200000000000003</v>
      </c>
      <c r="E986" s="40">
        <v>36.4</v>
      </c>
      <c r="F986" s="40">
        <v>44.8</v>
      </c>
      <c r="G986" s="40">
        <v>54.6</v>
      </c>
      <c r="H986" s="40">
        <v>62</v>
      </c>
      <c r="I986" s="40">
        <v>69</v>
      </c>
      <c r="J986" s="40">
        <v>72.400000000000006</v>
      </c>
      <c r="K986" s="40">
        <v>72</v>
      </c>
      <c r="L986" s="40">
        <v>65.5</v>
      </c>
      <c r="M986" s="40">
        <v>55.5</v>
      </c>
      <c r="N986" s="40">
        <v>45.4</v>
      </c>
      <c r="O986" s="40">
        <v>37</v>
      </c>
      <c r="P986">
        <v>18</v>
      </c>
      <c r="S986" s="36" t="str">
        <f>IFERROR(HLOOKUP(SANCO2!$D$8,'phius_monthly climate data'!$V$3:$CI$82,'phius_monthly climate data'!$CJ986,FALSE),"")</f>
        <v/>
      </c>
      <c r="CJ986">
        <v>984</v>
      </c>
    </row>
    <row r="987" spans="1:88" ht="15" thickBot="1" x14ac:dyDescent="0.35">
      <c r="A987" t="s">
        <v>5</v>
      </c>
      <c r="B987" t="s">
        <v>92</v>
      </c>
      <c r="C987" t="s">
        <v>1086</v>
      </c>
      <c r="D987" s="39">
        <v>20.100000000000001</v>
      </c>
      <c r="E987" s="40">
        <v>22</v>
      </c>
      <c r="F987" s="40">
        <v>31.5</v>
      </c>
      <c r="G987" s="40">
        <v>44.9</v>
      </c>
      <c r="H987" s="40">
        <v>57</v>
      </c>
      <c r="I987" s="40">
        <v>66.5</v>
      </c>
      <c r="J987" s="40">
        <v>70.900000000000006</v>
      </c>
      <c r="K987" s="40">
        <v>69.3</v>
      </c>
      <c r="L987" s="40">
        <v>61.1</v>
      </c>
      <c r="M987" s="40">
        <v>49.2</v>
      </c>
      <c r="N987" s="40">
        <v>38.5</v>
      </c>
      <c r="O987" s="40">
        <v>27.1</v>
      </c>
      <c r="P987">
        <v>2</v>
      </c>
      <c r="S987" s="36" t="str">
        <f>IFERROR(HLOOKUP(SANCO2!$D$8,'phius_monthly climate data'!$V$3:$CI$82,'phius_monthly climate data'!$CJ987,FALSE),"")</f>
        <v/>
      </c>
      <c r="CJ987">
        <v>985</v>
      </c>
    </row>
    <row r="988" spans="1:88" ht="15" thickBot="1" x14ac:dyDescent="0.35">
      <c r="A988" t="s">
        <v>5</v>
      </c>
      <c r="B988" t="s">
        <v>92</v>
      </c>
      <c r="C988" t="s">
        <v>1087</v>
      </c>
      <c r="D988" s="39">
        <v>80.400000000000006</v>
      </c>
      <c r="E988" s="40">
        <v>82.2</v>
      </c>
      <c r="F988" s="40">
        <v>84.6</v>
      </c>
      <c r="G988" s="40">
        <v>86.3</v>
      </c>
      <c r="H988" s="40">
        <v>85.5</v>
      </c>
      <c r="I988" s="40">
        <v>83.7</v>
      </c>
      <c r="J988" s="40">
        <v>82.6</v>
      </c>
      <c r="K988" s="40">
        <v>82.7</v>
      </c>
      <c r="L988" s="40">
        <v>82.2</v>
      </c>
      <c r="M988" s="40">
        <v>81.599999999999994</v>
      </c>
      <c r="N988" s="40">
        <v>81.3</v>
      </c>
      <c r="O988" s="40">
        <v>80</v>
      </c>
      <c r="P988">
        <v>77</v>
      </c>
      <c r="S988" s="36" t="str">
        <f>IFERROR(HLOOKUP(SANCO2!$D$8,'phius_monthly climate data'!$V$3:$CI$82,'phius_monthly climate data'!$CJ988,FALSE),"")</f>
        <v/>
      </c>
      <c r="CJ988">
        <v>986</v>
      </c>
    </row>
    <row r="989" spans="1:88" ht="15" thickBot="1" x14ac:dyDescent="0.35">
      <c r="A989" t="s">
        <v>5</v>
      </c>
      <c r="B989" t="s">
        <v>92</v>
      </c>
      <c r="C989" t="s">
        <v>1088</v>
      </c>
      <c r="D989" s="39">
        <v>17.7</v>
      </c>
      <c r="E989" s="40">
        <v>19.8</v>
      </c>
      <c r="F989" s="40">
        <v>29.1</v>
      </c>
      <c r="G989" s="40">
        <v>42.1</v>
      </c>
      <c r="H989" s="40">
        <v>53.8</v>
      </c>
      <c r="I989" s="40">
        <v>63</v>
      </c>
      <c r="J989" s="40">
        <v>67</v>
      </c>
      <c r="K989" s="40">
        <v>65.5</v>
      </c>
      <c r="L989" s="40">
        <v>57.7</v>
      </c>
      <c r="M989" s="40">
        <v>46.3</v>
      </c>
      <c r="N989" s="40">
        <v>35.4</v>
      </c>
      <c r="O989" s="40">
        <v>24</v>
      </c>
      <c r="P989">
        <v>-1</v>
      </c>
      <c r="S989" s="36" t="str">
        <f>IFERROR(HLOOKUP(SANCO2!$D$8,'phius_monthly climate data'!$V$3:$CI$82,'phius_monthly climate data'!$CJ989,FALSE),"")</f>
        <v/>
      </c>
      <c r="CJ989">
        <v>987</v>
      </c>
    </row>
    <row r="990" spans="1:88" ht="15" thickBot="1" x14ac:dyDescent="0.35">
      <c r="A990" t="s">
        <v>5</v>
      </c>
      <c r="B990" t="s">
        <v>92</v>
      </c>
      <c r="C990" t="s">
        <v>1089</v>
      </c>
      <c r="D990" s="39">
        <v>20.6</v>
      </c>
      <c r="E990" s="40">
        <v>23</v>
      </c>
      <c r="F990" s="40">
        <v>31.8</v>
      </c>
      <c r="G990" s="40">
        <v>44.1</v>
      </c>
      <c r="H990" s="40">
        <v>55.3</v>
      </c>
      <c r="I990" s="40">
        <v>64.099999999999994</v>
      </c>
      <c r="J990" s="40">
        <v>68.2</v>
      </c>
      <c r="K990" s="40">
        <v>66.599999999999994</v>
      </c>
      <c r="L990" s="40">
        <v>59.3</v>
      </c>
      <c r="M990" s="40">
        <v>47.9</v>
      </c>
      <c r="N990" s="40">
        <v>38</v>
      </c>
      <c r="O990" s="40">
        <v>27.1</v>
      </c>
      <c r="P990">
        <v>2</v>
      </c>
      <c r="S990" s="36" t="str">
        <f>IFERROR(HLOOKUP(SANCO2!$D$8,'phius_monthly climate data'!$V$3:$CI$82,'phius_monthly climate data'!$CJ990,FALSE),"")</f>
        <v/>
      </c>
      <c r="CJ990">
        <v>988</v>
      </c>
    </row>
    <row r="991" spans="1:88" ht="15" thickBot="1" x14ac:dyDescent="0.35">
      <c r="A991" t="s">
        <v>5</v>
      </c>
      <c r="B991" t="s">
        <v>92</v>
      </c>
      <c r="C991" t="s">
        <v>1090</v>
      </c>
      <c r="D991" s="39">
        <v>20.8</v>
      </c>
      <c r="E991" s="40">
        <v>23.9</v>
      </c>
      <c r="F991" s="40">
        <v>31.8</v>
      </c>
      <c r="G991" s="40">
        <v>44.6</v>
      </c>
      <c r="H991" s="40">
        <v>55.8</v>
      </c>
      <c r="I991" s="40">
        <v>64.7</v>
      </c>
      <c r="J991" s="40">
        <v>69.5</v>
      </c>
      <c r="K991" s="40">
        <v>67.8</v>
      </c>
      <c r="L991" s="40">
        <v>60.3</v>
      </c>
      <c r="M991" s="40">
        <v>48</v>
      </c>
      <c r="N991" s="40">
        <v>37.5</v>
      </c>
      <c r="O991" s="40">
        <v>27.3</v>
      </c>
      <c r="P991">
        <v>6</v>
      </c>
      <c r="S991" s="36" t="str">
        <f>IFERROR(HLOOKUP(SANCO2!$D$8,'phius_monthly climate data'!$V$3:$CI$82,'phius_monthly climate data'!$CJ991,FALSE),"")</f>
        <v/>
      </c>
      <c r="CJ991">
        <v>989</v>
      </c>
    </row>
    <row r="992" spans="1:88" ht="15" thickBot="1" x14ac:dyDescent="0.35">
      <c r="A992" t="s">
        <v>5</v>
      </c>
      <c r="B992" t="s">
        <v>93</v>
      </c>
      <c r="C992" t="s">
        <v>1091</v>
      </c>
      <c r="D992" s="39">
        <v>39.700000000000003</v>
      </c>
      <c r="E992" s="40">
        <v>41.4</v>
      </c>
      <c r="F992" s="40">
        <v>44.6</v>
      </c>
      <c r="G992" s="40">
        <v>48.9</v>
      </c>
      <c r="H992" s="40">
        <v>54.4</v>
      </c>
      <c r="I992" s="40">
        <v>58.9</v>
      </c>
      <c r="J992" s="40">
        <v>63.1</v>
      </c>
      <c r="K992" s="40">
        <v>63.2</v>
      </c>
      <c r="L992" s="40">
        <v>58.3</v>
      </c>
      <c r="M992" s="40">
        <v>50.5</v>
      </c>
      <c r="N992" s="40">
        <v>43.7</v>
      </c>
      <c r="O992" s="40">
        <v>39.1</v>
      </c>
      <c r="P992">
        <v>29</v>
      </c>
      <c r="S992" s="36" t="str">
        <f>IFERROR(HLOOKUP(SANCO2!$D$8,'phius_monthly climate data'!$V$3:$CI$82,'phius_monthly climate data'!$CJ992,FALSE),"")</f>
        <v/>
      </c>
      <c r="CJ992">
        <v>990</v>
      </c>
    </row>
    <row r="993" spans="1:88" ht="15" thickBot="1" x14ac:dyDescent="0.35">
      <c r="A993" t="s">
        <v>5</v>
      </c>
      <c r="B993" t="s">
        <v>93</v>
      </c>
      <c r="C993" t="s">
        <v>1092</v>
      </c>
      <c r="D993" s="39">
        <v>38.9</v>
      </c>
      <c r="E993" s="40">
        <v>40.1</v>
      </c>
      <c r="F993" s="40">
        <v>43.5</v>
      </c>
      <c r="G993" s="40">
        <v>47.1</v>
      </c>
      <c r="H993" s="40">
        <v>53.2</v>
      </c>
      <c r="I993" s="40">
        <v>57.9</v>
      </c>
      <c r="J993" s="40">
        <v>63.2</v>
      </c>
      <c r="K993" s="40">
        <v>63.4</v>
      </c>
      <c r="L993" s="40">
        <v>58.9</v>
      </c>
      <c r="M993" s="40">
        <v>50</v>
      </c>
      <c r="N993" s="40">
        <v>42.6</v>
      </c>
      <c r="O993" s="40">
        <v>38.200000000000003</v>
      </c>
      <c r="P993">
        <v>26</v>
      </c>
      <c r="S993" s="36" t="str">
        <f>IFERROR(HLOOKUP(SANCO2!$D$8,'phius_monthly climate data'!$V$3:$CI$82,'phius_monthly climate data'!$CJ993,FALSE),"")</f>
        <v/>
      </c>
      <c r="CJ993">
        <v>991</v>
      </c>
    </row>
    <row r="994" spans="1:88" ht="15" thickBot="1" x14ac:dyDescent="0.35">
      <c r="A994" t="s">
        <v>5</v>
      </c>
      <c r="B994" t="s">
        <v>93</v>
      </c>
      <c r="C994" t="s">
        <v>1093</v>
      </c>
      <c r="D994" s="39">
        <v>29.5</v>
      </c>
      <c r="E994" s="40">
        <v>35.1</v>
      </c>
      <c r="F994" s="40">
        <v>43.1</v>
      </c>
      <c r="G994" s="40">
        <v>50.2</v>
      </c>
      <c r="H994" s="40">
        <v>59.5</v>
      </c>
      <c r="I994" s="40">
        <v>67.099999999999994</v>
      </c>
      <c r="J994" s="40">
        <v>76.5</v>
      </c>
      <c r="K994" s="40">
        <v>73.900000000000006</v>
      </c>
      <c r="L994" s="40">
        <v>65.3</v>
      </c>
      <c r="M994" s="40">
        <v>51.3</v>
      </c>
      <c r="N994" s="40">
        <v>37.4</v>
      </c>
      <c r="O994" s="40">
        <v>29.7</v>
      </c>
      <c r="P994">
        <v>8</v>
      </c>
      <c r="S994" s="36" t="str">
        <f>IFERROR(HLOOKUP(SANCO2!$D$8,'phius_monthly climate data'!$V$3:$CI$82,'phius_monthly climate data'!$CJ994,FALSE),"")</f>
        <v/>
      </c>
      <c r="CJ994">
        <v>992</v>
      </c>
    </row>
    <row r="995" spans="1:88" ht="15" thickBot="1" x14ac:dyDescent="0.35">
      <c r="A995" t="s">
        <v>5</v>
      </c>
      <c r="B995" t="s">
        <v>93</v>
      </c>
      <c r="C995" t="s">
        <v>1094</v>
      </c>
      <c r="D995" s="39">
        <v>28.5</v>
      </c>
      <c r="E995" s="40">
        <v>32.200000000000003</v>
      </c>
      <c r="F995" s="40">
        <v>39.4</v>
      </c>
      <c r="G995" s="40">
        <v>46</v>
      </c>
      <c r="H995" s="40">
        <v>53.9</v>
      </c>
      <c r="I995" s="40">
        <v>60.2</v>
      </c>
      <c r="J995" s="40">
        <v>69.400000000000006</v>
      </c>
      <c r="K995" s="40">
        <v>68.400000000000006</v>
      </c>
      <c r="L995" s="40">
        <v>60.4</v>
      </c>
      <c r="M995" s="40">
        <v>46.8</v>
      </c>
      <c r="N995" s="40">
        <v>35.6</v>
      </c>
      <c r="O995" s="40">
        <v>28.1</v>
      </c>
      <c r="P995">
        <v>12</v>
      </c>
      <c r="S995" s="36" t="str">
        <f>IFERROR(HLOOKUP(SANCO2!$D$8,'phius_monthly climate data'!$V$3:$CI$82,'phius_monthly climate data'!$CJ995,FALSE),"")</f>
        <v/>
      </c>
      <c r="CJ995">
        <v>993</v>
      </c>
    </row>
    <row r="996" spans="1:88" ht="15" thickBot="1" x14ac:dyDescent="0.35">
      <c r="A996" t="s">
        <v>5</v>
      </c>
      <c r="B996" t="s">
        <v>93</v>
      </c>
      <c r="C996" t="s">
        <v>1095</v>
      </c>
      <c r="D996" s="39">
        <v>31.6</v>
      </c>
      <c r="E996" s="40">
        <v>34.6</v>
      </c>
      <c r="F996" s="40">
        <v>41.2</v>
      </c>
      <c r="G996" s="40">
        <v>47.6</v>
      </c>
      <c r="H996" s="40">
        <v>55.9</v>
      </c>
      <c r="I996" s="40">
        <v>62.2</v>
      </c>
      <c r="J996" s="40">
        <v>70.8</v>
      </c>
      <c r="K996" s="40">
        <v>69.8</v>
      </c>
      <c r="L996" s="40">
        <v>61.6</v>
      </c>
      <c r="M996" s="40">
        <v>48.8</v>
      </c>
      <c r="N996" s="40">
        <v>38</v>
      </c>
      <c r="O996" s="40">
        <v>30.7</v>
      </c>
      <c r="P996">
        <v>24</v>
      </c>
      <c r="S996" s="36" t="str">
        <f>IFERROR(HLOOKUP(SANCO2!$D$8,'phius_monthly climate data'!$V$3:$CI$82,'phius_monthly climate data'!$CJ996,FALSE),"")</f>
        <v/>
      </c>
      <c r="CJ996">
        <v>994</v>
      </c>
    </row>
    <row r="997" spans="1:88" ht="15" thickBot="1" x14ac:dyDescent="0.35">
      <c r="A997" t="s">
        <v>5</v>
      </c>
      <c r="B997" t="s">
        <v>93</v>
      </c>
      <c r="C997" t="s">
        <v>1096</v>
      </c>
      <c r="D997" s="39">
        <v>40</v>
      </c>
      <c r="E997" s="40">
        <v>41.6</v>
      </c>
      <c r="F997" s="40">
        <v>44.9</v>
      </c>
      <c r="G997" s="40">
        <v>48.7</v>
      </c>
      <c r="H997" s="40">
        <v>54.8</v>
      </c>
      <c r="I997" s="40">
        <v>59.7</v>
      </c>
      <c r="J997" s="40">
        <v>65.2</v>
      </c>
      <c r="K997" s="40">
        <v>65.400000000000006</v>
      </c>
      <c r="L997" s="40">
        <v>60.4</v>
      </c>
      <c r="M997" s="40">
        <v>51.3</v>
      </c>
      <c r="N997" s="40">
        <v>43.9</v>
      </c>
      <c r="O997" s="40">
        <v>38.5</v>
      </c>
      <c r="P997">
        <v>18</v>
      </c>
      <c r="S997" s="36" t="str">
        <f>IFERROR(HLOOKUP(SANCO2!$D$8,'phius_monthly climate data'!$V$3:$CI$82,'phius_monthly climate data'!$CJ997,FALSE),"")</f>
        <v/>
      </c>
      <c r="CJ997">
        <v>995</v>
      </c>
    </row>
    <row r="998" spans="1:88" ht="15" thickBot="1" x14ac:dyDescent="0.35">
      <c r="A998" t="s">
        <v>5</v>
      </c>
      <c r="B998" t="s">
        <v>93</v>
      </c>
      <c r="C998" t="s">
        <v>1097</v>
      </c>
      <c r="D998" s="39">
        <v>33.799999999999997</v>
      </c>
      <c r="E998" s="40">
        <v>38.4</v>
      </c>
      <c r="F998" s="40">
        <v>46.9</v>
      </c>
      <c r="G998" s="40">
        <v>55.3</v>
      </c>
      <c r="H998" s="40">
        <v>63.5</v>
      </c>
      <c r="I998" s="40">
        <v>71.099999999999994</v>
      </c>
      <c r="J998" s="40">
        <v>76.099999999999994</v>
      </c>
      <c r="K998" s="40">
        <v>76.5</v>
      </c>
      <c r="L998" s="40">
        <v>67.900000000000006</v>
      </c>
      <c r="M998" s="40">
        <v>55.2</v>
      </c>
      <c r="N998" s="40">
        <v>42.2</v>
      </c>
      <c r="O998" s="40">
        <v>32.6</v>
      </c>
      <c r="P998">
        <v>-1</v>
      </c>
      <c r="S998" s="36" t="str">
        <f>IFERROR(HLOOKUP(SANCO2!$D$8,'phius_monthly climate data'!$V$3:$CI$82,'phius_monthly climate data'!$CJ998,FALSE),"")</f>
        <v/>
      </c>
      <c r="CJ998">
        <v>996</v>
      </c>
    </row>
    <row r="999" spans="1:88" ht="15" thickBot="1" x14ac:dyDescent="0.35">
      <c r="A999" t="s">
        <v>5</v>
      </c>
      <c r="B999" t="s">
        <v>93</v>
      </c>
      <c r="C999" t="s">
        <v>1098</v>
      </c>
      <c r="D999" s="39">
        <v>43.1</v>
      </c>
      <c r="E999" s="40">
        <v>43.8</v>
      </c>
      <c r="F999" s="40">
        <v>45.8</v>
      </c>
      <c r="G999" s="40">
        <v>48.6</v>
      </c>
      <c r="H999" s="40">
        <v>53.2</v>
      </c>
      <c r="I999" s="40">
        <v>57.3</v>
      </c>
      <c r="J999" s="40">
        <v>60.3</v>
      </c>
      <c r="K999" s="40">
        <v>60.9</v>
      </c>
      <c r="L999" s="40">
        <v>59.1</v>
      </c>
      <c r="M999" s="40">
        <v>52.7</v>
      </c>
      <c r="N999" s="40">
        <v>46</v>
      </c>
      <c r="O999" s="40">
        <v>42.5</v>
      </c>
      <c r="P999">
        <v>28</v>
      </c>
      <c r="S999" s="36" t="str">
        <f>IFERROR(HLOOKUP(SANCO2!$D$8,'phius_monthly climate data'!$V$3:$CI$82,'phius_monthly climate data'!$CJ999,FALSE),"")</f>
        <v/>
      </c>
      <c r="CJ999">
        <v>997</v>
      </c>
    </row>
    <row r="1000" spans="1:88" ht="15" thickBot="1" x14ac:dyDescent="0.35">
      <c r="A1000" t="s">
        <v>5</v>
      </c>
      <c r="B1000" t="s">
        <v>93</v>
      </c>
      <c r="C1000" t="s">
        <v>1099</v>
      </c>
      <c r="D1000" s="39">
        <v>40.799999999999997</v>
      </c>
      <c r="E1000" s="40">
        <v>42.2</v>
      </c>
      <c r="F1000" s="40">
        <v>46.3</v>
      </c>
      <c r="G1000" s="40">
        <v>49.9</v>
      </c>
      <c r="H1000" s="40">
        <v>55.8</v>
      </c>
      <c r="I1000" s="40">
        <v>60.2</v>
      </c>
      <c r="J1000" s="40">
        <v>65.599999999999994</v>
      </c>
      <c r="K1000" s="40">
        <v>65.8</v>
      </c>
      <c r="L1000" s="40">
        <v>61.5</v>
      </c>
      <c r="M1000" s="40">
        <v>52.8</v>
      </c>
      <c r="N1000" s="40">
        <v>45.2</v>
      </c>
      <c r="O1000" s="40">
        <v>40.299999999999997</v>
      </c>
      <c r="P1000">
        <v>32</v>
      </c>
      <c r="S1000" s="36" t="str">
        <f>IFERROR(HLOOKUP(SANCO2!$D$8,'phius_monthly climate data'!$V$3:$CI$82,'phius_monthly climate data'!$CJ1000,FALSE),"")</f>
        <v/>
      </c>
      <c r="CJ1000">
        <v>998</v>
      </c>
    </row>
    <row r="1001" spans="1:88" ht="15" thickBot="1" x14ac:dyDescent="0.35">
      <c r="A1001" t="s">
        <v>5</v>
      </c>
      <c r="B1001" t="s">
        <v>93</v>
      </c>
      <c r="C1001" t="s">
        <v>1100</v>
      </c>
      <c r="D1001" s="39">
        <v>30.2</v>
      </c>
      <c r="E1001" s="40">
        <v>36</v>
      </c>
      <c r="F1001" s="40">
        <v>43.6</v>
      </c>
      <c r="G1001" s="40">
        <v>50.1</v>
      </c>
      <c r="H1001" s="40">
        <v>58.7</v>
      </c>
      <c r="I1001" s="40">
        <v>65.900000000000006</v>
      </c>
      <c r="J1001" s="40">
        <v>74.099999999999994</v>
      </c>
      <c r="K1001" s="40">
        <v>72.5</v>
      </c>
      <c r="L1001" s="40">
        <v>63.6</v>
      </c>
      <c r="M1001" s="40">
        <v>50.3</v>
      </c>
      <c r="N1001" s="40">
        <v>37.799999999999997</v>
      </c>
      <c r="O1001" s="40">
        <v>29.7</v>
      </c>
      <c r="P1001">
        <v>26</v>
      </c>
      <c r="S1001" s="36" t="str">
        <f>IFERROR(HLOOKUP(SANCO2!$D$8,'phius_monthly climate data'!$V$3:$CI$82,'phius_monthly climate data'!$CJ1001,FALSE),"")</f>
        <v/>
      </c>
      <c r="CJ1001">
        <v>999</v>
      </c>
    </row>
    <row r="1002" spans="1:88" ht="15" thickBot="1" x14ac:dyDescent="0.35">
      <c r="A1002" t="s">
        <v>5</v>
      </c>
      <c r="B1002" t="s">
        <v>93</v>
      </c>
      <c r="C1002" t="s">
        <v>1101</v>
      </c>
      <c r="D1002" s="39">
        <v>39.6</v>
      </c>
      <c r="E1002" s="40">
        <v>40.799999999999997</v>
      </c>
      <c r="F1002" s="40">
        <v>44.3</v>
      </c>
      <c r="G1002" s="40">
        <v>48.2</v>
      </c>
      <c r="H1002" s="40">
        <v>54</v>
      </c>
      <c r="I1002" s="40">
        <v>58.8</v>
      </c>
      <c r="J1002" s="40">
        <v>64.099999999999994</v>
      </c>
      <c r="K1002" s="40">
        <v>64.2</v>
      </c>
      <c r="L1002" s="40">
        <v>59.4</v>
      </c>
      <c r="M1002" s="40">
        <v>50.5</v>
      </c>
      <c r="N1002" s="40">
        <v>43.4</v>
      </c>
      <c r="O1002" s="40">
        <v>38.799999999999997</v>
      </c>
      <c r="P1002">
        <v>32</v>
      </c>
      <c r="S1002" s="36" t="str">
        <f>IFERROR(HLOOKUP(SANCO2!$D$8,'phius_monthly climate data'!$V$3:$CI$82,'phius_monthly climate data'!$CJ1002,FALSE),"")</f>
        <v/>
      </c>
      <c r="CJ1002">
        <v>1000</v>
      </c>
    </row>
    <row r="1003" spans="1:88" ht="15" thickBot="1" x14ac:dyDescent="0.35">
      <c r="A1003" t="s">
        <v>5</v>
      </c>
      <c r="B1003" t="s">
        <v>93</v>
      </c>
      <c r="C1003" t="s">
        <v>1102</v>
      </c>
      <c r="D1003" s="39">
        <v>35.200000000000003</v>
      </c>
      <c r="E1003" s="40">
        <v>39.1</v>
      </c>
      <c r="F1003" s="40">
        <v>46.3</v>
      </c>
      <c r="G1003" s="40">
        <v>53</v>
      </c>
      <c r="H1003" s="40">
        <v>61.1</v>
      </c>
      <c r="I1003" s="40">
        <v>67.7</v>
      </c>
      <c r="J1003" s="40">
        <v>75.2</v>
      </c>
      <c r="K1003" s="40">
        <v>73.599999999999994</v>
      </c>
      <c r="L1003" s="40">
        <v>64.7</v>
      </c>
      <c r="M1003" s="40">
        <v>52.3</v>
      </c>
      <c r="N1003" s="40">
        <v>41.2</v>
      </c>
      <c r="O1003" s="40">
        <v>33.799999999999997</v>
      </c>
      <c r="P1003">
        <v>28</v>
      </c>
      <c r="S1003" s="36" t="str">
        <f>IFERROR(HLOOKUP(SANCO2!$D$8,'phius_monthly climate data'!$V$3:$CI$82,'phius_monthly climate data'!$CJ1003,FALSE),"")</f>
        <v/>
      </c>
      <c r="CJ1003">
        <v>1001</v>
      </c>
    </row>
    <row r="1004" spans="1:88" ht="15" thickBot="1" x14ac:dyDescent="0.35">
      <c r="A1004" t="s">
        <v>5</v>
      </c>
      <c r="B1004" t="s">
        <v>93</v>
      </c>
      <c r="C1004" t="s">
        <v>1103</v>
      </c>
      <c r="D1004" s="39">
        <v>32.200000000000003</v>
      </c>
      <c r="E1004" s="40">
        <v>34.700000000000003</v>
      </c>
      <c r="F1004" s="40">
        <v>40.799999999999997</v>
      </c>
      <c r="G1004" s="40">
        <v>46.3</v>
      </c>
      <c r="H1004" s="40">
        <v>53.2</v>
      </c>
      <c r="I1004" s="40">
        <v>58.9</v>
      </c>
      <c r="J1004" s="40">
        <v>66.7</v>
      </c>
      <c r="K1004" s="40">
        <v>66.400000000000006</v>
      </c>
      <c r="L1004" s="40">
        <v>59.5</v>
      </c>
      <c r="M1004" s="40">
        <v>48</v>
      </c>
      <c r="N1004" s="40">
        <v>37.700000000000003</v>
      </c>
      <c r="O1004" s="40">
        <v>31.1</v>
      </c>
      <c r="P1004">
        <v>22</v>
      </c>
      <c r="S1004" s="36" t="str">
        <f>IFERROR(HLOOKUP(SANCO2!$D$8,'phius_monthly climate data'!$V$3:$CI$82,'phius_monthly climate data'!$CJ1004,FALSE),"")</f>
        <v/>
      </c>
      <c r="CJ1004">
        <v>1002</v>
      </c>
    </row>
    <row r="1005" spans="1:88" ht="15" thickBot="1" x14ac:dyDescent="0.35">
      <c r="A1005" t="s">
        <v>5</v>
      </c>
      <c r="B1005" t="s">
        <v>93</v>
      </c>
      <c r="C1005" t="s">
        <v>1104</v>
      </c>
      <c r="D1005" s="39">
        <v>41.8</v>
      </c>
      <c r="E1005" s="40">
        <v>42.4</v>
      </c>
      <c r="F1005" s="40">
        <v>44</v>
      </c>
      <c r="G1005" s="40">
        <v>46.9</v>
      </c>
      <c r="H1005" s="40">
        <v>51.5</v>
      </c>
      <c r="I1005" s="40">
        <v>55.4</v>
      </c>
      <c r="J1005" s="40">
        <v>59.2</v>
      </c>
      <c r="K1005" s="40">
        <v>59.7</v>
      </c>
      <c r="L1005" s="40">
        <v>57.2</v>
      </c>
      <c r="M1005" s="40">
        <v>50.5</v>
      </c>
      <c r="N1005" s="40">
        <v>44.9</v>
      </c>
      <c r="O1005" s="40">
        <v>40.9</v>
      </c>
      <c r="P1005">
        <v>33</v>
      </c>
      <c r="S1005" s="36" t="str">
        <f>IFERROR(HLOOKUP(SANCO2!$D$8,'phius_monthly climate data'!$V$3:$CI$82,'phius_monthly climate data'!$CJ1005,FALSE),"")</f>
        <v/>
      </c>
      <c r="CJ1005">
        <v>1003</v>
      </c>
    </row>
    <row r="1006" spans="1:88" ht="15" thickBot="1" x14ac:dyDescent="0.35">
      <c r="A1006" t="s">
        <v>5</v>
      </c>
      <c r="B1006" t="s">
        <v>93</v>
      </c>
      <c r="C1006" t="s">
        <v>1105</v>
      </c>
      <c r="D1006" s="39">
        <v>42.3</v>
      </c>
      <c r="E1006" s="40">
        <v>43.5</v>
      </c>
      <c r="F1006" s="40">
        <v>46.5</v>
      </c>
      <c r="G1006" s="40">
        <v>50.6</v>
      </c>
      <c r="H1006" s="40">
        <v>56.5</v>
      </c>
      <c r="I1006" s="40">
        <v>61.8</v>
      </c>
      <c r="J1006" s="40">
        <v>67</v>
      </c>
      <c r="K1006" s="40">
        <v>67.3</v>
      </c>
      <c r="L1006" s="40">
        <v>62.2</v>
      </c>
      <c r="M1006" s="40">
        <v>53.6</v>
      </c>
      <c r="N1006" s="40">
        <v>46.1</v>
      </c>
      <c r="O1006" s="40">
        <v>41.7</v>
      </c>
      <c r="P1006">
        <v>34</v>
      </c>
      <c r="S1006" s="36" t="str">
        <f>IFERROR(HLOOKUP(SANCO2!$D$8,'phius_monthly climate data'!$V$3:$CI$82,'phius_monthly climate data'!$CJ1006,FALSE),"")</f>
        <v/>
      </c>
      <c r="CJ1006">
        <v>1004</v>
      </c>
    </row>
    <row r="1007" spans="1:88" ht="15" thickBot="1" x14ac:dyDescent="0.35">
      <c r="A1007" t="s">
        <v>5</v>
      </c>
      <c r="B1007" t="s">
        <v>93</v>
      </c>
      <c r="C1007" t="s">
        <v>1106</v>
      </c>
      <c r="D1007" s="39">
        <v>42.7</v>
      </c>
      <c r="E1007" s="40">
        <v>44.1</v>
      </c>
      <c r="F1007" s="40">
        <v>47.3</v>
      </c>
      <c r="G1007" s="40">
        <v>51.5</v>
      </c>
      <c r="H1007" s="40">
        <v>57.4</v>
      </c>
      <c r="I1007" s="40">
        <v>62.1</v>
      </c>
      <c r="J1007" s="40">
        <v>67.400000000000006</v>
      </c>
      <c r="K1007" s="40">
        <v>67.5</v>
      </c>
      <c r="L1007" s="40">
        <v>62.9</v>
      </c>
      <c r="M1007" s="40">
        <v>53.9</v>
      </c>
      <c r="N1007" s="40">
        <v>46.4</v>
      </c>
      <c r="O1007" s="40">
        <v>41.8</v>
      </c>
      <c r="P1007">
        <v>28</v>
      </c>
      <c r="S1007" s="36" t="str">
        <f>IFERROR(HLOOKUP(SANCO2!$D$8,'phius_monthly climate data'!$V$3:$CI$82,'phius_monthly climate data'!$CJ1007,FALSE),"")</f>
        <v/>
      </c>
      <c r="CJ1007">
        <v>1005</v>
      </c>
    </row>
    <row r="1008" spans="1:88" ht="15" thickBot="1" x14ac:dyDescent="0.35">
      <c r="A1008" t="s">
        <v>5</v>
      </c>
      <c r="B1008" t="s">
        <v>93</v>
      </c>
      <c r="C1008" t="s">
        <v>1107</v>
      </c>
      <c r="D1008" s="39">
        <v>41.9</v>
      </c>
      <c r="E1008" s="40">
        <v>43.3</v>
      </c>
      <c r="F1008" s="40">
        <v>46.2</v>
      </c>
      <c r="G1008" s="40">
        <v>50.1</v>
      </c>
      <c r="H1008" s="40">
        <v>55.9</v>
      </c>
      <c r="I1008" s="40">
        <v>60.6</v>
      </c>
      <c r="J1008" s="40">
        <v>66</v>
      </c>
      <c r="K1008" s="40">
        <v>66.099999999999994</v>
      </c>
      <c r="L1008" s="40">
        <v>61.7</v>
      </c>
      <c r="M1008" s="40">
        <v>52.8</v>
      </c>
      <c r="N1008" s="40">
        <v>45.6</v>
      </c>
      <c r="O1008" s="40">
        <v>41</v>
      </c>
      <c r="P1008">
        <v>34</v>
      </c>
      <c r="S1008" s="36" t="str">
        <f>IFERROR(HLOOKUP(SANCO2!$D$8,'phius_monthly climate data'!$V$3:$CI$82,'phius_monthly climate data'!$CJ1008,FALSE),"")</f>
        <v/>
      </c>
      <c r="CJ1008">
        <v>1006</v>
      </c>
    </row>
    <row r="1009" spans="1:88" ht="15" thickBot="1" x14ac:dyDescent="0.35">
      <c r="A1009" t="s">
        <v>5</v>
      </c>
      <c r="B1009" t="s">
        <v>93</v>
      </c>
      <c r="C1009" t="s">
        <v>1108</v>
      </c>
      <c r="D1009" s="39">
        <v>41</v>
      </c>
      <c r="E1009" s="40">
        <v>42.1</v>
      </c>
      <c r="F1009" s="40">
        <v>44.7</v>
      </c>
      <c r="G1009" s="40">
        <v>48.5</v>
      </c>
      <c r="H1009" s="40">
        <v>53.7</v>
      </c>
      <c r="I1009" s="40">
        <v>58.3</v>
      </c>
      <c r="J1009" s="40">
        <v>62.9</v>
      </c>
      <c r="K1009" s="40">
        <v>63.7</v>
      </c>
      <c r="L1009" s="40">
        <v>59.7</v>
      </c>
      <c r="M1009" s="40">
        <v>51.7</v>
      </c>
      <c r="N1009" s="40">
        <v>44.7</v>
      </c>
      <c r="O1009" s="40">
        <v>40.200000000000003</v>
      </c>
      <c r="P1009">
        <v>38</v>
      </c>
      <c r="S1009" s="36" t="str">
        <f>IFERROR(HLOOKUP(SANCO2!$D$8,'phius_monthly climate data'!$V$3:$CI$82,'phius_monthly climate data'!$CJ1009,FALSE),"")</f>
        <v/>
      </c>
      <c r="CJ1009">
        <v>1007</v>
      </c>
    </row>
    <row r="1010" spans="1:88" ht="15" thickBot="1" x14ac:dyDescent="0.35">
      <c r="A1010" t="s">
        <v>5</v>
      </c>
      <c r="B1010" t="s">
        <v>93</v>
      </c>
      <c r="C1010" t="s">
        <v>1109</v>
      </c>
      <c r="D1010" s="39">
        <v>29.3</v>
      </c>
      <c r="E1010" s="40">
        <v>32.6</v>
      </c>
      <c r="F1010" s="40">
        <v>39.700000000000003</v>
      </c>
      <c r="G1010" s="40">
        <v>46.3</v>
      </c>
      <c r="H1010" s="40">
        <v>54.8</v>
      </c>
      <c r="I1010" s="40">
        <v>61.1</v>
      </c>
      <c r="J1010" s="40">
        <v>70.400000000000006</v>
      </c>
      <c r="K1010" s="40">
        <v>69.400000000000006</v>
      </c>
      <c r="L1010" s="40">
        <v>61.1</v>
      </c>
      <c r="M1010" s="40">
        <v>47.5</v>
      </c>
      <c r="N1010" s="40">
        <v>35.700000000000003</v>
      </c>
      <c r="O1010" s="40">
        <v>28.3</v>
      </c>
      <c r="P1010">
        <v>15</v>
      </c>
      <c r="S1010" s="36" t="str">
        <f>IFERROR(HLOOKUP(SANCO2!$D$8,'phius_monthly climate data'!$V$3:$CI$82,'phius_monthly climate data'!$CJ1010,FALSE),"")</f>
        <v/>
      </c>
      <c r="CJ1010">
        <v>1008</v>
      </c>
    </row>
    <row r="1011" spans="1:88" ht="15" thickBot="1" x14ac:dyDescent="0.35">
      <c r="A1011" t="s">
        <v>5</v>
      </c>
      <c r="B1011" t="s">
        <v>93</v>
      </c>
      <c r="C1011" t="s">
        <v>1110</v>
      </c>
      <c r="D1011" s="39">
        <v>27.4</v>
      </c>
      <c r="E1011" s="40">
        <v>29.4</v>
      </c>
      <c r="F1011" s="40">
        <v>33.4</v>
      </c>
      <c r="G1011" s="40">
        <v>37.700000000000003</v>
      </c>
      <c r="H1011" s="40">
        <v>44.2</v>
      </c>
      <c r="I1011" s="40">
        <v>49.6</v>
      </c>
      <c r="J1011" s="40">
        <v>57.1</v>
      </c>
      <c r="K1011" s="40">
        <v>57.6</v>
      </c>
      <c r="L1011" s="40">
        <v>53.2</v>
      </c>
      <c r="M1011" s="40">
        <v>42</v>
      </c>
      <c r="N1011" s="40">
        <v>32.6</v>
      </c>
      <c r="O1011" s="40">
        <v>26.4</v>
      </c>
      <c r="P1011">
        <v>19</v>
      </c>
      <c r="S1011" s="36" t="str">
        <f>IFERROR(HLOOKUP(SANCO2!$D$8,'phius_monthly climate data'!$V$3:$CI$82,'phius_monthly climate data'!$CJ1011,FALSE),"")</f>
        <v/>
      </c>
      <c r="CJ1011">
        <v>1009</v>
      </c>
    </row>
    <row r="1012" spans="1:88" ht="15" thickBot="1" x14ac:dyDescent="0.35">
      <c r="A1012" t="s">
        <v>5</v>
      </c>
      <c r="B1012" t="s">
        <v>93</v>
      </c>
      <c r="C1012" t="s">
        <v>1111</v>
      </c>
      <c r="D1012" s="39">
        <v>40</v>
      </c>
      <c r="E1012" s="40">
        <v>41.5</v>
      </c>
      <c r="F1012" s="40">
        <v>44.9</v>
      </c>
      <c r="G1012" s="40">
        <v>48.8</v>
      </c>
      <c r="H1012" s="40">
        <v>54.8</v>
      </c>
      <c r="I1012" s="40">
        <v>59.7</v>
      </c>
      <c r="J1012" s="40">
        <v>65</v>
      </c>
      <c r="K1012" s="40">
        <v>65.099999999999994</v>
      </c>
      <c r="L1012" s="40">
        <v>60</v>
      </c>
      <c r="M1012" s="40">
        <v>51</v>
      </c>
      <c r="N1012" s="40">
        <v>43.9</v>
      </c>
      <c r="O1012" s="40">
        <v>39.200000000000003</v>
      </c>
      <c r="P1012">
        <v>28</v>
      </c>
      <c r="S1012" s="36" t="str">
        <f>IFERROR(HLOOKUP(SANCO2!$D$8,'phius_monthly climate data'!$V$3:$CI$82,'phius_monthly climate data'!$CJ1012,FALSE),"")</f>
        <v/>
      </c>
      <c r="CJ1012">
        <v>1010</v>
      </c>
    </row>
    <row r="1013" spans="1:88" ht="15" thickBot="1" x14ac:dyDescent="0.35">
      <c r="A1013" t="s">
        <v>5</v>
      </c>
      <c r="B1013" t="s">
        <v>93</v>
      </c>
      <c r="C1013" t="s">
        <v>1112</v>
      </c>
      <c r="D1013" s="39">
        <v>41.9</v>
      </c>
      <c r="E1013" s="40">
        <v>43</v>
      </c>
      <c r="F1013" s="40">
        <v>45.8</v>
      </c>
      <c r="G1013" s="40">
        <v>49.7</v>
      </c>
      <c r="H1013" s="40">
        <v>55.3</v>
      </c>
      <c r="I1013" s="40">
        <v>60</v>
      </c>
      <c r="J1013" s="40">
        <v>65</v>
      </c>
      <c r="K1013" s="40">
        <v>64.900000000000006</v>
      </c>
      <c r="L1013" s="40">
        <v>61.1</v>
      </c>
      <c r="M1013" s="40">
        <v>52.9</v>
      </c>
      <c r="N1013" s="40">
        <v>45.4</v>
      </c>
      <c r="O1013" s="40">
        <v>41.4</v>
      </c>
      <c r="P1013">
        <v>37</v>
      </c>
      <c r="S1013" s="36" t="str">
        <f>IFERROR(HLOOKUP(SANCO2!$D$8,'phius_monthly climate data'!$V$3:$CI$82,'phius_monthly climate data'!$CJ1013,FALSE),"")</f>
        <v/>
      </c>
      <c r="CJ1013">
        <v>1011</v>
      </c>
    </row>
    <row r="1014" spans="1:88" ht="15" thickBot="1" x14ac:dyDescent="0.35">
      <c r="A1014" t="s">
        <v>5</v>
      </c>
      <c r="B1014" t="s">
        <v>93</v>
      </c>
      <c r="C1014" t="s">
        <v>1113</v>
      </c>
      <c r="D1014" s="39">
        <v>37.1</v>
      </c>
      <c r="E1014" s="40">
        <v>40.4</v>
      </c>
      <c r="F1014" s="40">
        <v>46.7</v>
      </c>
      <c r="G1014" s="40">
        <v>52.4</v>
      </c>
      <c r="H1014" s="40">
        <v>60.5</v>
      </c>
      <c r="I1014" s="40">
        <v>66.7</v>
      </c>
      <c r="J1014" s="40">
        <v>75</v>
      </c>
      <c r="K1014" s="40">
        <v>74.099999999999994</v>
      </c>
      <c r="L1014" s="40">
        <v>66.7</v>
      </c>
      <c r="M1014" s="40">
        <v>54.7</v>
      </c>
      <c r="N1014" s="40">
        <v>42.4</v>
      </c>
      <c r="O1014" s="40">
        <v>36</v>
      </c>
      <c r="P1014">
        <v>34</v>
      </c>
      <c r="S1014" s="36" t="str">
        <f>IFERROR(HLOOKUP(SANCO2!$D$8,'phius_monthly climate data'!$V$3:$CI$82,'phius_monthly climate data'!$CJ1014,FALSE),"")</f>
        <v/>
      </c>
      <c r="CJ1014">
        <v>1012</v>
      </c>
    </row>
    <row r="1015" spans="1:88" ht="15" thickBot="1" x14ac:dyDescent="0.35">
      <c r="A1015" t="s">
        <v>5</v>
      </c>
      <c r="B1015" t="s">
        <v>93</v>
      </c>
      <c r="C1015" t="s">
        <v>1114</v>
      </c>
      <c r="D1015" s="39">
        <v>36.6</v>
      </c>
      <c r="E1015" s="40">
        <v>39.700000000000003</v>
      </c>
      <c r="F1015" s="40">
        <v>46.8</v>
      </c>
      <c r="G1015" s="40">
        <v>52.4</v>
      </c>
      <c r="H1015" s="40">
        <v>59.8</v>
      </c>
      <c r="I1015" s="40">
        <v>66.5</v>
      </c>
      <c r="J1015" s="40">
        <v>76.3</v>
      </c>
      <c r="K1015" s="40">
        <v>75.2</v>
      </c>
      <c r="L1015" s="40">
        <v>66.900000000000006</v>
      </c>
      <c r="M1015" s="40">
        <v>53.8</v>
      </c>
      <c r="N1015" s="40">
        <v>42.4</v>
      </c>
      <c r="O1015" s="40">
        <v>35.1</v>
      </c>
      <c r="P1015">
        <v>29</v>
      </c>
      <c r="S1015" s="36" t="str">
        <f>IFERROR(HLOOKUP(SANCO2!$D$8,'phius_monthly climate data'!$V$3:$CI$82,'phius_monthly climate data'!$CJ1015,FALSE),"")</f>
        <v/>
      </c>
      <c r="CJ1015">
        <v>1013</v>
      </c>
    </row>
    <row r="1016" spans="1:88" ht="15" thickBot="1" x14ac:dyDescent="0.35">
      <c r="A1016" t="s">
        <v>5</v>
      </c>
      <c r="B1016" t="s">
        <v>93</v>
      </c>
      <c r="C1016" t="s">
        <v>1115</v>
      </c>
      <c r="D1016" s="39">
        <v>29.3</v>
      </c>
      <c r="E1016" s="40">
        <v>35</v>
      </c>
      <c r="F1016" s="40">
        <v>43.5</v>
      </c>
      <c r="G1016" s="40">
        <v>51.3</v>
      </c>
      <c r="H1016" s="40">
        <v>59.7</v>
      </c>
      <c r="I1016" s="40">
        <v>66.2</v>
      </c>
      <c r="J1016" s="40">
        <v>75</v>
      </c>
      <c r="K1016" s="40">
        <v>73.8</v>
      </c>
      <c r="L1016" s="40">
        <v>65.5</v>
      </c>
      <c r="M1016" s="40">
        <v>51.2</v>
      </c>
      <c r="N1016" s="40">
        <v>38</v>
      </c>
      <c r="O1016" s="40">
        <v>29.2</v>
      </c>
      <c r="P1016">
        <v>20</v>
      </c>
      <c r="S1016" s="36" t="str">
        <f>IFERROR(HLOOKUP(SANCO2!$D$8,'phius_monthly climate data'!$V$3:$CI$82,'phius_monthly climate data'!$CJ1016,FALSE),"")</f>
        <v/>
      </c>
      <c r="CJ1016">
        <v>1014</v>
      </c>
    </row>
    <row r="1017" spans="1:88" ht="15" thickBot="1" x14ac:dyDescent="0.35">
      <c r="A1017" t="s">
        <v>5</v>
      </c>
      <c r="B1017" t="s">
        <v>93</v>
      </c>
      <c r="C1017" t="s">
        <v>1116</v>
      </c>
      <c r="D1017" s="39">
        <v>41.7</v>
      </c>
      <c r="E1017" s="40">
        <v>42.5</v>
      </c>
      <c r="F1017" s="40">
        <v>45.4</v>
      </c>
      <c r="G1017" s="40">
        <v>48.8</v>
      </c>
      <c r="H1017" s="40">
        <v>52.8</v>
      </c>
      <c r="I1017" s="40">
        <v>56.6</v>
      </c>
      <c r="J1017" s="40">
        <v>59.2</v>
      </c>
      <c r="K1017" s="40">
        <v>59.6</v>
      </c>
      <c r="L1017" s="40">
        <v>56.4</v>
      </c>
      <c r="M1017" s="40">
        <v>50.7</v>
      </c>
      <c r="N1017" s="40">
        <v>45.2</v>
      </c>
      <c r="O1017" s="40">
        <v>40.9</v>
      </c>
      <c r="P1017">
        <v>35</v>
      </c>
      <c r="S1017" s="36" t="str">
        <f>IFERROR(HLOOKUP(SANCO2!$D$8,'phius_monthly climate data'!$V$3:$CI$82,'phius_monthly climate data'!$CJ1017,FALSE),"")</f>
        <v/>
      </c>
      <c r="CJ1017">
        <v>1015</v>
      </c>
    </row>
    <row r="1018" spans="1:88" ht="15" thickBot="1" x14ac:dyDescent="0.35">
      <c r="A1018" t="s">
        <v>5</v>
      </c>
      <c r="B1018" t="s">
        <v>93</v>
      </c>
      <c r="C1018" t="s">
        <v>1117</v>
      </c>
      <c r="D1018" s="39">
        <v>39.5</v>
      </c>
      <c r="E1018" s="40">
        <v>40.299999999999997</v>
      </c>
      <c r="F1018" s="40">
        <v>42.7</v>
      </c>
      <c r="G1018" s="40">
        <v>46.6</v>
      </c>
      <c r="H1018" s="40">
        <v>51.3</v>
      </c>
      <c r="I1018" s="40">
        <v>55.9</v>
      </c>
      <c r="J1018" s="40">
        <v>60</v>
      </c>
      <c r="K1018" s="40">
        <v>60.3</v>
      </c>
      <c r="L1018" s="40">
        <v>57.3</v>
      </c>
      <c r="M1018" s="40">
        <v>49.2</v>
      </c>
      <c r="N1018" s="40">
        <v>43.1</v>
      </c>
      <c r="O1018" s="40">
        <v>39.200000000000003</v>
      </c>
      <c r="P1018">
        <v>29</v>
      </c>
      <c r="S1018" s="36" t="str">
        <f>IFERROR(HLOOKUP(SANCO2!$D$8,'phius_monthly climate data'!$V$3:$CI$82,'phius_monthly climate data'!$CJ1018,FALSE),"")</f>
        <v/>
      </c>
      <c r="CJ1018">
        <v>1016</v>
      </c>
    </row>
    <row r="1019" spans="1:88" ht="15" thickBot="1" x14ac:dyDescent="0.35">
      <c r="A1019" t="s">
        <v>5</v>
      </c>
      <c r="B1019" t="s">
        <v>93</v>
      </c>
      <c r="C1019" t="s">
        <v>1118</v>
      </c>
      <c r="D1019" s="39">
        <v>31.6</v>
      </c>
      <c r="E1019" s="40">
        <v>36.6</v>
      </c>
      <c r="F1019" s="40">
        <v>43.3</v>
      </c>
      <c r="G1019" s="40">
        <v>49.5</v>
      </c>
      <c r="H1019" s="40">
        <v>57.8</v>
      </c>
      <c r="I1019" s="40">
        <v>64.400000000000006</v>
      </c>
      <c r="J1019" s="40">
        <v>72.099999999999994</v>
      </c>
      <c r="K1019" s="40">
        <v>70.2</v>
      </c>
      <c r="L1019" s="40">
        <v>62.2</v>
      </c>
      <c r="M1019" s="40">
        <v>49.5</v>
      </c>
      <c r="N1019" s="40">
        <v>37.9</v>
      </c>
      <c r="O1019" s="40">
        <v>30</v>
      </c>
      <c r="P1019">
        <v>19</v>
      </c>
      <c r="S1019" s="36" t="str">
        <f>IFERROR(HLOOKUP(SANCO2!$D$8,'phius_monthly climate data'!$V$3:$CI$82,'phius_monthly climate data'!$CJ1019,FALSE),"")</f>
        <v/>
      </c>
      <c r="CJ1019">
        <v>1017</v>
      </c>
    </row>
    <row r="1020" spans="1:88" ht="15" thickBot="1" x14ac:dyDescent="0.35">
      <c r="A1020" t="s">
        <v>5</v>
      </c>
      <c r="B1020" t="s">
        <v>94</v>
      </c>
      <c r="C1020" t="s">
        <v>1119</v>
      </c>
      <c r="D1020" s="39">
        <v>19.100000000000001</v>
      </c>
      <c r="E1020" s="40">
        <v>24.7</v>
      </c>
      <c r="F1020" s="40">
        <v>32.700000000000003</v>
      </c>
      <c r="G1020" s="40">
        <v>46.4</v>
      </c>
      <c r="H1020" s="40">
        <v>56.3</v>
      </c>
      <c r="I1020" s="40">
        <v>66.900000000000006</v>
      </c>
      <c r="J1020" s="40">
        <v>71.8</v>
      </c>
      <c r="K1020" s="40">
        <v>69.400000000000006</v>
      </c>
      <c r="L1020" s="40">
        <v>62.7</v>
      </c>
      <c r="M1020" s="40">
        <v>49.7</v>
      </c>
      <c r="N1020" s="40">
        <v>37</v>
      </c>
      <c r="O1020" s="40">
        <v>24.9</v>
      </c>
      <c r="P1020">
        <v>12</v>
      </c>
      <c r="S1020" s="36" t="str">
        <f>IFERROR(HLOOKUP(SANCO2!$D$8,'phius_monthly climate data'!$V$3:$CI$82,'phius_monthly climate data'!$CJ1020,FALSE),"")</f>
        <v/>
      </c>
      <c r="CJ1020">
        <v>1018</v>
      </c>
    </row>
    <row r="1021" spans="1:88" ht="15" thickBot="1" x14ac:dyDescent="0.35">
      <c r="A1021" t="s">
        <v>5</v>
      </c>
      <c r="B1021" t="s">
        <v>94</v>
      </c>
      <c r="C1021" t="s">
        <v>1120</v>
      </c>
      <c r="D1021" s="39">
        <v>15.1</v>
      </c>
      <c r="E1021" s="40">
        <v>19.7</v>
      </c>
      <c r="F1021" s="40">
        <v>31.5</v>
      </c>
      <c r="G1021" s="40">
        <v>45.5</v>
      </c>
      <c r="H1021" s="40">
        <v>57.4</v>
      </c>
      <c r="I1021" s="40">
        <v>67.2</v>
      </c>
      <c r="J1021" s="40">
        <v>71.3</v>
      </c>
      <c r="K1021" s="40">
        <v>69.400000000000006</v>
      </c>
      <c r="L1021" s="40">
        <v>60.7</v>
      </c>
      <c r="M1021" s="40">
        <v>47.9</v>
      </c>
      <c r="N1021" s="40">
        <v>33.6</v>
      </c>
      <c r="O1021" s="40">
        <v>20.399999999999999</v>
      </c>
      <c r="P1021">
        <v>-11</v>
      </c>
      <c r="S1021" s="36" t="str">
        <f>IFERROR(HLOOKUP(SANCO2!$D$8,'phius_monthly climate data'!$V$3:$CI$82,'phius_monthly climate data'!$CJ1021,FALSE),"")</f>
        <v/>
      </c>
      <c r="CJ1021">
        <v>1019</v>
      </c>
    </row>
    <row r="1022" spans="1:88" ht="15" thickBot="1" x14ac:dyDescent="0.35">
      <c r="A1022" t="s">
        <v>5</v>
      </c>
      <c r="B1022" t="s">
        <v>94</v>
      </c>
      <c r="C1022" t="s">
        <v>1121</v>
      </c>
      <c r="D1022" s="39">
        <v>18.100000000000001</v>
      </c>
      <c r="E1022" s="40">
        <v>21.3</v>
      </c>
      <c r="F1022" s="40">
        <v>31.9</v>
      </c>
      <c r="G1022" s="40">
        <v>44.6</v>
      </c>
      <c r="H1022" s="40">
        <v>56.1</v>
      </c>
      <c r="I1022" s="40">
        <v>66.099999999999994</v>
      </c>
      <c r="J1022" s="40">
        <v>69.900000000000006</v>
      </c>
      <c r="K1022" s="40">
        <v>68.3</v>
      </c>
      <c r="L1022" s="40">
        <v>60.2</v>
      </c>
      <c r="M1022" s="40">
        <v>48.4</v>
      </c>
      <c r="N1022" s="40">
        <v>35.9</v>
      </c>
      <c r="O1022" s="40">
        <v>23.8</v>
      </c>
      <c r="P1022">
        <v>-2</v>
      </c>
      <c r="S1022" s="36" t="str">
        <f>IFERROR(HLOOKUP(SANCO2!$D$8,'phius_monthly climate data'!$V$3:$CI$82,'phius_monthly climate data'!$CJ1022,FALSE),"")</f>
        <v/>
      </c>
      <c r="CJ1022">
        <v>1020</v>
      </c>
    </row>
    <row r="1023" spans="1:88" ht="15" thickBot="1" x14ac:dyDescent="0.35">
      <c r="A1023" t="s">
        <v>5</v>
      </c>
      <c r="B1023" t="s">
        <v>94</v>
      </c>
      <c r="C1023" t="s">
        <v>1122</v>
      </c>
      <c r="D1023" s="39">
        <v>22.5</v>
      </c>
      <c r="E1023" s="40">
        <v>25.4</v>
      </c>
      <c r="F1023" s="40">
        <v>36.6</v>
      </c>
      <c r="G1023" s="40">
        <v>49</v>
      </c>
      <c r="H1023" s="40">
        <v>58.1</v>
      </c>
      <c r="I1023" s="40">
        <v>67.400000000000006</v>
      </c>
      <c r="J1023" s="40">
        <v>71.7</v>
      </c>
      <c r="K1023" s="40">
        <v>71</v>
      </c>
      <c r="L1023" s="40">
        <v>63.7</v>
      </c>
      <c r="M1023" s="40">
        <v>52</v>
      </c>
      <c r="N1023" s="40">
        <v>40.799999999999997</v>
      </c>
      <c r="O1023" s="40">
        <v>25.1</v>
      </c>
      <c r="P1023">
        <v>15</v>
      </c>
      <c r="S1023" s="36" t="str">
        <f>IFERROR(HLOOKUP(SANCO2!$D$8,'phius_monthly climate data'!$V$3:$CI$82,'phius_monthly climate data'!$CJ1023,FALSE),"")</f>
        <v/>
      </c>
      <c r="CJ1023">
        <v>1021</v>
      </c>
    </row>
    <row r="1024" spans="1:88" ht="15" thickBot="1" x14ac:dyDescent="0.35">
      <c r="A1024" t="s">
        <v>5</v>
      </c>
      <c r="B1024" t="s">
        <v>94</v>
      </c>
      <c r="C1024" t="s">
        <v>1123</v>
      </c>
      <c r="D1024" s="39">
        <v>18.399999999999999</v>
      </c>
      <c r="E1024" s="40">
        <v>22.9</v>
      </c>
      <c r="F1024" s="40">
        <v>34.799999999999997</v>
      </c>
      <c r="G1024" s="40">
        <v>48.4</v>
      </c>
      <c r="H1024" s="40">
        <v>60</v>
      </c>
      <c r="I1024" s="40">
        <v>69.8</v>
      </c>
      <c r="J1024" s="40">
        <v>73.8</v>
      </c>
      <c r="K1024" s="40">
        <v>71.7</v>
      </c>
      <c r="L1024" s="40">
        <v>63.3</v>
      </c>
      <c r="M1024" s="40">
        <v>50.9</v>
      </c>
      <c r="N1024" s="40">
        <v>36.799999999999997</v>
      </c>
      <c r="O1024" s="40">
        <v>23.6</v>
      </c>
      <c r="P1024">
        <v>-4</v>
      </c>
      <c r="S1024" s="36" t="str">
        <f>IFERROR(HLOOKUP(SANCO2!$D$8,'phius_monthly climate data'!$V$3:$CI$82,'phius_monthly climate data'!$CJ1024,FALSE),"")</f>
        <v/>
      </c>
      <c r="CJ1024">
        <v>1022</v>
      </c>
    </row>
    <row r="1025" spans="1:88" ht="15" thickBot="1" x14ac:dyDescent="0.35">
      <c r="A1025" t="s">
        <v>5</v>
      </c>
      <c r="B1025" t="s">
        <v>94</v>
      </c>
      <c r="C1025" t="s">
        <v>1124</v>
      </c>
      <c r="D1025" s="39">
        <v>18.899999999999999</v>
      </c>
      <c r="E1025" s="40">
        <v>21.5</v>
      </c>
      <c r="F1025" s="40">
        <v>34.9</v>
      </c>
      <c r="G1025" s="40">
        <v>48.1</v>
      </c>
      <c r="H1025" s="40">
        <v>58.7</v>
      </c>
      <c r="I1025" s="40">
        <v>68.599999999999994</v>
      </c>
      <c r="J1025" s="40">
        <v>72.3</v>
      </c>
      <c r="K1025" s="40">
        <v>70.3</v>
      </c>
      <c r="L1025" s="40">
        <v>62</v>
      </c>
      <c r="M1025" s="40">
        <v>49.5</v>
      </c>
      <c r="N1025" s="40">
        <v>37.700000000000003</v>
      </c>
      <c r="O1025" s="40">
        <v>23.3</v>
      </c>
      <c r="P1025">
        <v>-3</v>
      </c>
      <c r="S1025" s="36" t="str">
        <f>IFERROR(HLOOKUP(SANCO2!$D$8,'phius_monthly climate data'!$V$3:$CI$82,'phius_monthly climate data'!$CJ1025,FALSE),"")</f>
        <v/>
      </c>
      <c r="CJ1025">
        <v>1023</v>
      </c>
    </row>
    <row r="1026" spans="1:88" ht="15" thickBot="1" x14ac:dyDescent="0.35">
      <c r="A1026" t="s">
        <v>5</v>
      </c>
      <c r="B1026" t="s">
        <v>94</v>
      </c>
      <c r="C1026" t="s">
        <v>1125</v>
      </c>
      <c r="D1026" s="39">
        <v>19.8</v>
      </c>
      <c r="E1026" s="40">
        <v>23.8</v>
      </c>
      <c r="F1026" s="40">
        <v>34.700000000000003</v>
      </c>
      <c r="G1026" s="40">
        <v>46.9</v>
      </c>
      <c r="H1026" s="40">
        <v>58.1</v>
      </c>
      <c r="I1026" s="40">
        <v>68.099999999999994</v>
      </c>
      <c r="J1026" s="40">
        <v>71.8</v>
      </c>
      <c r="K1026" s="40">
        <v>69.900000000000006</v>
      </c>
      <c r="L1026" s="40">
        <v>61.7</v>
      </c>
      <c r="M1026" s="40">
        <v>49.9</v>
      </c>
      <c r="N1026" s="40">
        <v>37</v>
      </c>
      <c r="O1026" s="40">
        <v>24.9</v>
      </c>
      <c r="P1026">
        <v>-9</v>
      </c>
      <c r="S1026" s="36" t="str">
        <f>IFERROR(HLOOKUP(SANCO2!$D$8,'phius_monthly climate data'!$V$3:$CI$82,'phius_monthly climate data'!$CJ1026,FALSE),"")</f>
        <v/>
      </c>
      <c r="CJ1026">
        <v>1024</v>
      </c>
    </row>
    <row r="1027" spans="1:88" ht="15" thickBot="1" x14ac:dyDescent="0.35">
      <c r="A1027" t="s">
        <v>5</v>
      </c>
      <c r="B1027" t="s">
        <v>94</v>
      </c>
      <c r="C1027" t="s">
        <v>1126</v>
      </c>
      <c r="D1027" s="39">
        <v>20.2</v>
      </c>
      <c r="E1027" s="40">
        <v>22.7</v>
      </c>
      <c r="F1027" s="40">
        <v>31.9</v>
      </c>
      <c r="G1027" s="40">
        <v>42.8</v>
      </c>
      <c r="H1027" s="40">
        <v>53.2</v>
      </c>
      <c r="I1027" s="40">
        <v>63.3</v>
      </c>
      <c r="J1027" s="40">
        <v>68.599999999999994</v>
      </c>
      <c r="K1027" s="40">
        <v>67.400000000000006</v>
      </c>
      <c r="L1027" s="40">
        <v>60</v>
      </c>
      <c r="M1027" s="40">
        <v>48.7</v>
      </c>
      <c r="N1027" s="40">
        <v>37</v>
      </c>
      <c r="O1027" s="40">
        <v>25.3</v>
      </c>
      <c r="P1027">
        <v>3</v>
      </c>
      <c r="S1027" s="36" t="str">
        <f>IFERROR(HLOOKUP(SANCO2!$D$8,'phius_monthly climate data'!$V$3:$CI$82,'phius_monthly climate data'!$CJ1027,FALSE),"")</f>
        <v/>
      </c>
      <c r="CJ1027">
        <v>1025</v>
      </c>
    </row>
    <row r="1028" spans="1:88" ht="15" thickBot="1" x14ac:dyDescent="0.35">
      <c r="A1028" t="s">
        <v>5</v>
      </c>
      <c r="B1028" t="s">
        <v>94</v>
      </c>
      <c r="C1028" t="s">
        <v>1127</v>
      </c>
      <c r="D1028" s="39">
        <v>14.4</v>
      </c>
      <c r="E1028" s="40">
        <v>18.899999999999999</v>
      </c>
      <c r="F1028" s="40">
        <v>30.6</v>
      </c>
      <c r="G1028" s="40">
        <v>44.3</v>
      </c>
      <c r="H1028" s="40">
        <v>55.8</v>
      </c>
      <c r="I1028" s="40">
        <v>65.3</v>
      </c>
      <c r="J1028" s="40">
        <v>69.7</v>
      </c>
      <c r="K1028" s="40">
        <v>67.8</v>
      </c>
      <c r="L1028" s="40">
        <v>59.5</v>
      </c>
      <c r="M1028" s="40">
        <v>47.1</v>
      </c>
      <c r="N1028" s="40">
        <v>33.4</v>
      </c>
      <c r="O1028" s="40">
        <v>21.1</v>
      </c>
      <c r="P1028">
        <v>-4</v>
      </c>
      <c r="S1028" s="36" t="str">
        <f>IFERROR(HLOOKUP(SANCO2!$D$8,'phius_monthly climate data'!$V$3:$CI$82,'phius_monthly climate data'!$CJ1028,FALSE),"")</f>
        <v/>
      </c>
      <c r="CJ1028">
        <v>1026</v>
      </c>
    </row>
    <row r="1029" spans="1:88" ht="15" thickBot="1" x14ac:dyDescent="0.35">
      <c r="A1029" t="s">
        <v>5</v>
      </c>
      <c r="B1029" t="s">
        <v>94</v>
      </c>
      <c r="C1029" t="s">
        <v>1128</v>
      </c>
      <c r="D1029" s="39">
        <v>23.4</v>
      </c>
      <c r="E1029" s="40">
        <v>26.6</v>
      </c>
      <c r="F1029" s="40">
        <v>35.700000000000003</v>
      </c>
      <c r="G1029" s="40">
        <v>45.8</v>
      </c>
      <c r="H1029" s="40">
        <v>56.2</v>
      </c>
      <c r="I1029" s="40">
        <v>66.8</v>
      </c>
      <c r="J1029" s="40">
        <v>72.2</v>
      </c>
      <c r="K1029" s="40">
        <v>71.400000000000006</v>
      </c>
      <c r="L1029" s="40">
        <v>63.7</v>
      </c>
      <c r="M1029" s="40">
        <v>52.2</v>
      </c>
      <c r="N1029" s="40">
        <v>39.6</v>
      </c>
      <c r="O1029" s="40">
        <v>28.3</v>
      </c>
      <c r="P1029">
        <v>-3</v>
      </c>
      <c r="S1029" s="36" t="str">
        <f>IFERROR(HLOOKUP(SANCO2!$D$8,'phius_monthly climate data'!$V$3:$CI$82,'phius_monthly climate data'!$CJ1029,FALSE),"")</f>
        <v/>
      </c>
      <c r="CJ1029">
        <v>1027</v>
      </c>
    </row>
    <row r="1030" spans="1:88" ht="15" thickBot="1" x14ac:dyDescent="0.35">
      <c r="A1030" t="s">
        <v>5</v>
      </c>
      <c r="B1030" t="s">
        <v>94</v>
      </c>
      <c r="C1030" t="s">
        <v>1129</v>
      </c>
      <c r="D1030" s="39">
        <v>14.7</v>
      </c>
      <c r="E1030" s="40">
        <v>16.7</v>
      </c>
      <c r="F1030" s="40">
        <v>27.7</v>
      </c>
      <c r="G1030" s="40">
        <v>41.1</v>
      </c>
      <c r="H1030" s="40">
        <v>53.4</v>
      </c>
      <c r="I1030" s="40">
        <v>62.7</v>
      </c>
      <c r="J1030" s="40">
        <v>66.900000000000006</v>
      </c>
      <c r="K1030" s="40">
        <v>65.099999999999994</v>
      </c>
      <c r="L1030" s="40">
        <v>57.3</v>
      </c>
      <c r="M1030" s="40">
        <v>45</v>
      </c>
      <c r="N1030" s="40">
        <v>32.700000000000003</v>
      </c>
      <c r="O1030" s="40">
        <v>19.100000000000001</v>
      </c>
      <c r="P1030">
        <v>-10</v>
      </c>
      <c r="S1030" s="36" t="str">
        <f>IFERROR(HLOOKUP(SANCO2!$D$8,'phius_monthly climate data'!$V$3:$CI$82,'phius_monthly climate data'!$CJ1030,FALSE),"")</f>
        <v/>
      </c>
      <c r="CJ1030">
        <v>1028</v>
      </c>
    </row>
    <row r="1031" spans="1:88" ht="15" thickBot="1" x14ac:dyDescent="0.35">
      <c r="A1031" t="s">
        <v>5</v>
      </c>
      <c r="B1031" t="s">
        <v>94</v>
      </c>
      <c r="C1031" t="s">
        <v>1130</v>
      </c>
      <c r="D1031" s="39">
        <v>14.8</v>
      </c>
      <c r="E1031" s="40">
        <v>20.6</v>
      </c>
      <c r="F1031" s="40">
        <v>29.2</v>
      </c>
      <c r="G1031" s="40">
        <v>42.7</v>
      </c>
      <c r="H1031" s="40">
        <v>53.5</v>
      </c>
      <c r="I1031" s="40">
        <v>63.8</v>
      </c>
      <c r="J1031" s="40">
        <v>68.400000000000006</v>
      </c>
      <c r="K1031" s="40">
        <v>66.5</v>
      </c>
      <c r="L1031" s="40">
        <v>59.1</v>
      </c>
      <c r="M1031" s="40">
        <v>46.4</v>
      </c>
      <c r="N1031" s="40">
        <v>32</v>
      </c>
      <c r="O1031" s="40">
        <v>20.6</v>
      </c>
      <c r="P1031">
        <v>-7</v>
      </c>
      <c r="S1031" s="36" t="str">
        <f>IFERROR(HLOOKUP(SANCO2!$D$8,'phius_monthly climate data'!$V$3:$CI$82,'phius_monthly climate data'!$CJ1031,FALSE),"")</f>
        <v/>
      </c>
      <c r="CJ1031">
        <v>1029</v>
      </c>
    </row>
    <row r="1032" spans="1:88" ht="15" thickBot="1" x14ac:dyDescent="0.35">
      <c r="A1032" t="s">
        <v>5</v>
      </c>
      <c r="B1032" t="s">
        <v>94</v>
      </c>
      <c r="C1032" t="s">
        <v>1131</v>
      </c>
      <c r="D1032" s="39">
        <v>12.6</v>
      </c>
      <c r="E1032" s="40">
        <v>16.5</v>
      </c>
      <c r="F1032" s="40">
        <v>28</v>
      </c>
      <c r="G1032" s="40">
        <v>41.4</v>
      </c>
      <c r="H1032" s="40">
        <v>53.9</v>
      </c>
      <c r="I1032" s="40">
        <v>63.5</v>
      </c>
      <c r="J1032" s="40">
        <v>67.5</v>
      </c>
      <c r="K1032" s="40">
        <v>65.900000000000006</v>
      </c>
      <c r="L1032" s="40">
        <v>57.5</v>
      </c>
      <c r="M1032" s="40">
        <v>45.4</v>
      </c>
      <c r="N1032" s="40">
        <v>31.3</v>
      </c>
      <c r="O1032" s="40">
        <v>18.600000000000001</v>
      </c>
      <c r="P1032">
        <v>-9</v>
      </c>
      <c r="S1032" s="36" t="str">
        <f>IFERROR(HLOOKUP(SANCO2!$D$8,'phius_monthly climate data'!$V$3:$CI$82,'phius_monthly climate data'!$CJ1032,FALSE),"")</f>
        <v/>
      </c>
      <c r="CJ1032">
        <v>1030</v>
      </c>
    </row>
    <row r="1033" spans="1:88" ht="15" thickBot="1" x14ac:dyDescent="0.35">
      <c r="A1033" t="s">
        <v>5</v>
      </c>
      <c r="B1033" t="s">
        <v>94</v>
      </c>
      <c r="C1033" t="s">
        <v>1132</v>
      </c>
      <c r="D1033" s="39">
        <v>13.5</v>
      </c>
      <c r="E1033" s="40">
        <v>16.899999999999999</v>
      </c>
      <c r="F1033" s="40">
        <v>27.7</v>
      </c>
      <c r="G1033" s="40">
        <v>41.4</v>
      </c>
      <c r="H1033" s="40">
        <v>53.5</v>
      </c>
      <c r="I1033" s="40">
        <v>62.4</v>
      </c>
      <c r="J1033" s="40">
        <v>67.2</v>
      </c>
      <c r="K1033" s="40">
        <v>64.8</v>
      </c>
      <c r="L1033" s="40">
        <v>56.8</v>
      </c>
      <c r="M1033" s="40">
        <v>44.4</v>
      </c>
      <c r="N1033" s="40">
        <v>32</v>
      </c>
      <c r="O1033" s="40">
        <v>18.100000000000001</v>
      </c>
      <c r="P1033">
        <v>-2</v>
      </c>
      <c r="S1033" s="36" t="str">
        <f>IFERROR(HLOOKUP(SANCO2!$D$8,'phius_monthly climate data'!$V$3:$CI$82,'phius_monthly climate data'!$CJ1033,FALSE),"")</f>
        <v/>
      </c>
      <c r="CJ1033">
        <v>1031</v>
      </c>
    </row>
    <row r="1034" spans="1:88" ht="15" thickBot="1" x14ac:dyDescent="0.35">
      <c r="A1034" t="s">
        <v>5</v>
      </c>
      <c r="B1034" t="s">
        <v>94</v>
      </c>
      <c r="C1034" t="s">
        <v>1133</v>
      </c>
      <c r="D1034" s="39">
        <v>14.4</v>
      </c>
      <c r="E1034" s="40">
        <v>17.8</v>
      </c>
      <c r="F1034" s="40">
        <v>30.1</v>
      </c>
      <c r="G1034" s="40">
        <v>44.6</v>
      </c>
      <c r="H1034" s="40">
        <v>55.2</v>
      </c>
      <c r="I1034" s="40">
        <v>64.8</v>
      </c>
      <c r="J1034" s="40">
        <v>69.8</v>
      </c>
      <c r="K1034" s="40">
        <v>67</v>
      </c>
      <c r="L1034" s="40">
        <v>59.2</v>
      </c>
      <c r="M1034" s="40">
        <v>46.6</v>
      </c>
      <c r="N1034" s="40">
        <v>33.799999999999997</v>
      </c>
      <c r="O1034" s="40">
        <v>19.5</v>
      </c>
      <c r="P1034">
        <v>-4</v>
      </c>
      <c r="S1034" s="36" t="str">
        <f>IFERROR(HLOOKUP(SANCO2!$D$8,'phius_monthly climate data'!$V$3:$CI$82,'phius_monthly climate data'!$CJ1034,FALSE),"")</f>
        <v/>
      </c>
      <c r="CJ1034">
        <v>1032</v>
      </c>
    </row>
    <row r="1035" spans="1:88" ht="15" thickBot="1" x14ac:dyDescent="0.35">
      <c r="A1035" t="s">
        <v>5</v>
      </c>
      <c r="B1035" t="s">
        <v>94</v>
      </c>
      <c r="C1035" t="s">
        <v>1134</v>
      </c>
      <c r="D1035" s="39">
        <v>19.2</v>
      </c>
      <c r="E1035" s="40">
        <v>21.4</v>
      </c>
      <c r="F1035" s="40">
        <v>30.2</v>
      </c>
      <c r="G1035" s="40">
        <v>41.9</v>
      </c>
      <c r="H1035" s="40">
        <v>53.2</v>
      </c>
      <c r="I1035" s="40">
        <v>63.4</v>
      </c>
      <c r="J1035" s="40">
        <v>68.5</v>
      </c>
      <c r="K1035" s="40">
        <v>67.400000000000006</v>
      </c>
      <c r="L1035" s="40">
        <v>60.1</v>
      </c>
      <c r="M1035" s="40">
        <v>48.9</v>
      </c>
      <c r="N1035" s="40">
        <v>36.6</v>
      </c>
      <c r="O1035" s="40">
        <v>25.6</v>
      </c>
      <c r="P1035">
        <v>8</v>
      </c>
      <c r="S1035" s="36" t="str">
        <f>IFERROR(HLOOKUP(SANCO2!$D$8,'phius_monthly climate data'!$V$3:$CI$82,'phius_monthly climate data'!$CJ1035,FALSE),"")</f>
        <v/>
      </c>
      <c r="CJ1035">
        <v>1033</v>
      </c>
    </row>
    <row r="1036" spans="1:88" ht="15" thickBot="1" x14ac:dyDescent="0.35">
      <c r="A1036" t="s">
        <v>5</v>
      </c>
      <c r="B1036" t="s">
        <v>94</v>
      </c>
      <c r="C1036" t="s">
        <v>1135</v>
      </c>
      <c r="D1036" s="39">
        <v>20.2</v>
      </c>
      <c r="E1036" s="40">
        <v>23.8</v>
      </c>
      <c r="F1036" s="40">
        <v>34.5</v>
      </c>
      <c r="G1036" s="40">
        <v>46.9</v>
      </c>
      <c r="H1036" s="40">
        <v>57.8</v>
      </c>
      <c r="I1036" s="40">
        <v>67.7</v>
      </c>
      <c r="J1036" s="40">
        <v>71.8</v>
      </c>
      <c r="K1036" s="40">
        <v>70</v>
      </c>
      <c r="L1036" s="40">
        <v>62.2</v>
      </c>
      <c r="M1036" s="40">
        <v>50.4</v>
      </c>
      <c r="N1036" s="40">
        <v>37.5</v>
      </c>
      <c r="O1036" s="40">
        <v>25</v>
      </c>
      <c r="P1036">
        <v>10</v>
      </c>
      <c r="S1036" s="36" t="str">
        <f>IFERROR(HLOOKUP(SANCO2!$D$8,'phius_monthly climate data'!$V$3:$CI$82,'phius_monthly climate data'!$CJ1036,FALSE),"")</f>
        <v/>
      </c>
      <c r="CJ1036">
        <v>1034</v>
      </c>
    </row>
    <row r="1037" spans="1:88" ht="15" thickBot="1" x14ac:dyDescent="0.35">
      <c r="A1037" t="s">
        <v>5</v>
      </c>
      <c r="B1037" t="s">
        <v>94</v>
      </c>
      <c r="C1037" t="s">
        <v>1136</v>
      </c>
      <c r="D1037" s="39">
        <v>15.5</v>
      </c>
      <c r="E1037" s="40">
        <v>19.600000000000001</v>
      </c>
      <c r="F1037" s="40">
        <v>30.5</v>
      </c>
      <c r="G1037" s="40">
        <v>44.1</v>
      </c>
      <c r="H1037" s="40">
        <v>56.1</v>
      </c>
      <c r="I1037" s="40">
        <v>65.7</v>
      </c>
      <c r="J1037" s="40">
        <v>69.7</v>
      </c>
      <c r="K1037" s="40">
        <v>68</v>
      </c>
      <c r="L1037" s="40">
        <v>59.3</v>
      </c>
      <c r="M1037" s="40">
        <v>47</v>
      </c>
      <c r="N1037" s="40">
        <v>33.299999999999997</v>
      </c>
      <c r="O1037" s="40">
        <v>20.8</v>
      </c>
      <c r="P1037">
        <v>0</v>
      </c>
      <c r="S1037" s="36" t="str">
        <f>IFERROR(HLOOKUP(SANCO2!$D$8,'phius_monthly climate data'!$V$3:$CI$82,'phius_monthly climate data'!$CJ1037,FALSE),"")</f>
        <v/>
      </c>
      <c r="CJ1037">
        <v>1035</v>
      </c>
    </row>
    <row r="1038" spans="1:88" ht="15" thickBot="1" x14ac:dyDescent="0.35">
      <c r="A1038" t="s">
        <v>5</v>
      </c>
      <c r="B1038" t="s">
        <v>94</v>
      </c>
      <c r="C1038" t="s">
        <v>1137</v>
      </c>
      <c r="D1038" s="39">
        <v>18.7</v>
      </c>
      <c r="E1038" s="40">
        <v>22.2</v>
      </c>
      <c r="F1038" s="40">
        <v>32.700000000000003</v>
      </c>
      <c r="G1038" s="40">
        <v>45.8</v>
      </c>
      <c r="H1038" s="40">
        <v>56.7</v>
      </c>
      <c r="I1038" s="40">
        <v>66.8</v>
      </c>
      <c r="J1038" s="40">
        <v>71.5</v>
      </c>
      <c r="K1038" s="40">
        <v>69.400000000000006</v>
      </c>
      <c r="L1038" s="40">
        <v>61.6</v>
      </c>
      <c r="M1038" s="40">
        <v>49.4</v>
      </c>
      <c r="N1038" s="40">
        <v>36.799999999999997</v>
      </c>
      <c r="O1038" s="40">
        <v>24.1</v>
      </c>
      <c r="P1038">
        <v>0</v>
      </c>
      <c r="S1038" s="36" t="str">
        <f>IFERROR(HLOOKUP(SANCO2!$D$8,'phius_monthly climate data'!$V$3:$CI$82,'phius_monthly climate data'!$CJ1038,FALSE),"")</f>
        <v/>
      </c>
      <c r="CJ1038">
        <v>1036</v>
      </c>
    </row>
    <row r="1039" spans="1:88" ht="15" thickBot="1" x14ac:dyDescent="0.35">
      <c r="A1039" t="s">
        <v>5</v>
      </c>
      <c r="B1039" t="s">
        <v>95</v>
      </c>
      <c r="C1039" t="s">
        <v>1138</v>
      </c>
      <c r="D1039" s="39">
        <v>32.299999999999997</v>
      </c>
      <c r="E1039" s="40">
        <v>34.799999999999997</v>
      </c>
      <c r="F1039" s="40">
        <v>42.2</v>
      </c>
      <c r="G1039" s="40">
        <v>53</v>
      </c>
      <c r="H1039" s="40">
        <v>60.3</v>
      </c>
      <c r="I1039" s="40">
        <v>67.599999999999994</v>
      </c>
      <c r="J1039" s="40">
        <v>70.7</v>
      </c>
      <c r="K1039" s="40">
        <v>69.8</v>
      </c>
      <c r="L1039" s="40">
        <v>63.5</v>
      </c>
      <c r="M1039" s="40">
        <v>53.5</v>
      </c>
      <c r="N1039" s="40">
        <v>43.6</v>
      </c>
      <c r="O1039" s="40">
        <v>35.4</v>
      </c>
      <c r="P1039">
        <v>16</v>
      </c>
      <c r="S1039" s="36" t="str">
        <f>IFERROR(HLOOKUP(SANCO2!$D$8,'phius_monthly climate data'!$V$3:$CI$82,'phius_monthly climate data'!$CJ1039,FALSE),"")</f>
        <v/>
      </c>
      <c r="CJ1039">
        <v>1037</v>
      </c>
    </row>
    <row r="1040" spans="1:88" ht="15" thickBot="1" x14ac:dyDescent="0.35">
      <c r="A1040" t="s">
        <v>5</v>
      </c>
      <c r="B1040" t="s">
        <v>95</v>
      </c>
      <c r="C1040" t="s">
        <v>1139</v>
      </c>
      <c r="D1040" s="39">
        <v>34.4</v>
      </c>
      <c r="E1040" s="40">
        <v>36.4</v>
      </c>
      <c r="F1040" s="40">
        <v>44.4</v>
      </c>
      <c r="G1040" s="40">
        <v>55.3</v>
      </c>
      <c r="H1040" s="40">
        <v>62.3</v>
      </c>
      <c r="I1040" s="40">
        <v>69.3</v>
      </c>
      <c r="J1040" s="40">
        <v>72.3</v>
      </c>
      <c r="K1040" s="40">
        <v>71.5</v>
      </c>
      <c r="L1040" s="40">
        <v>65.400000000000006</v>
      </c>
      <c r="M1040" s="40">
        <v>55.3</v>
      </c>
      <c r="N1040" s="40">
        <v>45.7</v>
      </c>
      <c r="O1040" s="40">
        <v>37</v>
      </c>
      <c r="P1040">
        <v>15</v>
      </c>
      <c r="S1040" s="36" t="str">
        <f>IFERROR(HLOOKUP(SANCO2!$D$8,'phius_monthly climate data'!$V$3:$CI$82,'phius_monthly climate data'!$CJ1040,FALSE),"")</f>
        <v/>
      </c>
      <c r="CJ1040">
        <v>1038</v>
      </c>
    </row>
    <row r="1041" spans="1:88" ht="15" thickBot="1" x14ac:dyDescent="0.35">
      <c r="A1041" t="s">
        <v>5</v>
      </c>
      <c r="B1041" t="s">
        <v>95</v>
      </c>
      <c r="C1041" t="s">
        <v>1140</v>
      </c>
      <c r="D1041" s="39">
        <v>35.200000000000003</v>
      </c>
      <c r="E1041" s="40">
        <v>38</v>
      </c>
      <c r="F1041" s="40">
        <v>45.9</v>
      </c>
      <c r="G1041" s="40">
        <v>56.8</v>
      </c>
      <c r="H1041" s="40">
        <v>64</v>
      </c>
      <c r="I1041" s="40">
        <v>71.900000000000006</v>
      </c>
      <c r="J1041" s="40">
        <v>75.099999999999994</v>
      </c>
      <c r="K1041" s="40">
        <v>74.099999999999994</v>
      </c>
      <c r="L1041" s="40">
        <v>67.3</v>
      </c>
      <c r="M1041" s="40">
        <v>56.4</v>
      </c>
      <c r="N1041" s="40">
        <v>46.4</v>
      </c>
      <c r="O1041" s="40">
        <v>38.299999999999997</v>
      </c>
      <c r="P1041">
        <v>10</v>
      </c>
      <c r="S1041" s="36" t="str">
        <f>IFERROR(HLOOKUP(SANCO2!$D$8,'phius_monthly climate data'!$V$3:$CI$82,'phius_monthly climate data'!$CJ1041,FALSE),"")</f>
        <v/>
      </c>
      <c r="CJ1041">
        <v>1039</v>
      </c>
    </row>
    <row r="1042" spans="1:88" ht="15" thickBot="1" x14ac:dyDescent="0.35">
      <c r="A1042" t="s">
        <v>5</v>
      </c>
      <c r="B1042" t="s">
        <v>95</v>
      </c>
      <c r="C1042" t="s">
        <v>1141</v>
      </c>
      <c r="D1042" s="39">
        <v>30.3</v>
      </c>
      <c r="E1042" s="40">
        <v>32.4</v>
      </c>
      <c r="F1042" s="40">
        <v>40.1</v>
      </c>
      <c r="G1042" s="40">
        <v>50.6</v>
      </c>
      <c r="H1042" s="40">
        <v>58.7</v>
      </c>
      <c r="I1042" s="40">
        <v>66.599999999999994</v>
      </c>
      <c r="J1042" s="40">
        <v>70.2</v>
      </c>
      <c r="K1042" s="40">
        <v>69.400000000000006</v>
      </c>
      <c r="L1042" s="40">
        <v>62.5</v>
      </c>
      <c r="M1042" s="40">
        <v>51.4</v>
      </c>
      <c r="N1042" s="40">
        <v>41.4</v>
      </c>
      <c r="O1042" s="40">
        <v>33.700000000000003</v>
      </c>
      <c r="P1042">
        <v>4</v>
      </c>
      <c r="S1042" s="36" t="str">
        <f>IFERROR(HLOOKUP(SANCO2!$D$8,'phius_monthly climate data'!$V$3:$CI$82,'phius_monthly climate data'!$CJ1042,FALSE),"")</f>
        <v/>
      </c>
      <c r="CJ1042">
        <v>1040</v>
      </c>
    </row>
    <row r="1043" spans="1:88" ht="15" thickBot="1" x14ac:dyDescent="0.35">
      <c r="A1043" t="s">
        <v>5</v>
      </c>
      <c r="B1043" t="s">
        <v>95</v>
      </c>
      <c r="C1043" t="s">
        <v>1142</v>
      </c>
      <c r="D1043" s="39">
        <v>31.7</v>
      </c>
      <c r="E1043" s="40">
        <v>33.799999999999997</v>
      </c>
      <c r="F1043" s="40">
        <v>42.9</v>
      </c>
      <c r="G1043" s="40">
        <v>54.8</v>
      </c>
      <c r="H1043" s="40">
        <v>62.3</v>
      </c>
      <c r="I1043" s="40">
        <v>69.900000000000006</v>
      </c>
      <c r="J1043" s="40">
        <v>72.900000000000006</v>
      </c>
      <c r="K1043" s="40">
        <v>72.099999999999994</v>
      </c>
      <c r="L1043" s="40">
        <v>65.5</v>
      </c>
      <c r="M1043" s="40">
        <v>54.3</v>
      </c>
      <c r="N1043" s="40">
        <v>44.8</v>
      </c>
      <c r="O1043" s="40">
        <v>36.200000000000003</v>
      </c>
      <c r="P1043">
        <v>21</v>
      </c>
      <c r="S1043" s="36" t="str">
        <f>IFERROR(HLOOKUP(SANCO2!$D$8,'phius_monthly climate data'!$V$3:$CI$82,'phius_monthly climate data'!$CJ1043,FALSE),"")</f>
        <v/>
      </c>
      <c r="CJ1043">
        <v>1041</v>
      </c>
    </row>
    <row r="1044" spans="1:88" ht="15" thickBot="1" x14ac:dyDescent="0.35">
      <c r="A1044" t="s">
        <v>5</v>
      </c>
      <c r="B1044" t="s">
        <v>95</v>
      </c>
      <c r="C1044" t="s">
        <v>1143</v>
      </c>
      <c r="D1044" s="39">
        <v>34.799999999999997</v>
      </c>
      <c r="E1044" s="40">
        <v>37.9</v>
      </c>
      <c r="F1044" s="40">
        <v>46.1</v>
      </c>
      <c r="G1044" s="40">
        <v>57</v>
      </c>
      <c r="H1044" s="40">
        <v>64.400000000000006</v>
      </c>
      <c r="I1044" s="40">
        <v>72.400000000000006</v>
      </c>
      <c r="J1044" s="40">
        <v>75.7</v>
      </c>
      <c r="K1044" s="40">
        <v>74.599999999999994</v>
      </c>
      <c r="L1044" s="40">
        <v>67.7</v>
      </c>
      <c r="M1044" s="40">
        <v>56.6</v>
      </c>
      <c r="N1044" s="40">
        <v>46.5</v>
      </c>
      <c r="O1044" s="40">
        <v>38.1</v>
      </c>
      <c r="P1044">
        <v>17</v>
      </c>
      <c r="S1044" s="36" t="str">
        <f>IFERROR(HLOOKUP(SANCO2!$D$8,'phius_monthly climate data'!$V$3:$CI$82,'phius_monthly climate data'!$CJ1044,FALSE),"")</f>
        <v/>
      </c>
      <c r="CJ1044">
        <v>1042</v>
      </c>
    </row>
    <row r="1045" spans="1:88" ht="15" thickBot="1" x14ac:dyDescent="0.35">
      <c r="A1045" t="s">
        <v>5</v>
      </c>
      <c r="B1045" t="s">
        <v>95</v>
      </c>
      <c r="C1045" t="s">
        <v>1144</v>
      </c>
      <c r="D1045" s="39">
        <v>30.2</v>
      </c>
      <c r="E1045" s="40">
        <v>32.200000000000003</v>
      </c>
      <c r="F1045" s="40">
        <v>41</v>
      </c>
      <c r="G1045" s="40">
        <v>51.8</v>
      </c>
      <c r="H1045" s="40">
        <v>59</v>
      </c>
      <c r="I1045" s="40">
        <v>66.5</v>
      </c>
      <c r="J1045" s="40">
        <v>69.599999999999994</v>
      </c>
      <c r="K1045" s="40">
        <v>69.400000000000006</v>
      </c>
      <c r="L1045" s="40">
        <v>62.7</v>
      </c>
      <c r="M1045" s="40">
        <v>51.9</v>
      </c>
      <c r="N1045" s="40">
        <v>42.4</v>
      </c>
      <c r="O1045" s="40">
        <v>33.299999999999997</v>
      </c>
      <c r="P1045">
        <v>6</v>
      </c>
      <c r="S1045" s="36" t="str">
        <f>IFERROR(HLOOKUP(SANCO2!$D$8,'phius_monthly climate data'!$V$3:$CI$82,'phius_monthly climate data'!$CJ1045,FALSE),"")</f>
        <v/>
      </c>
      <c r="CJ1045">
        <v>1043</v>
      </c>
    </row>
    <row r="1046" spans="1:88" ht="15" thickBot="1" x14ac:dyDescent="0.35">
      <c r="A1046" t="s">
        <v>5</v>
      </c>
      <c r="B1046" t="s">
        <v>95</v>
      </c>
      <c r="C1046" t="s">
        <v>1145</v>
      </c>
      <c r="D1046" s="39">
        <v>33.1</v>
      </c>
      <c r="E1046" s="40">
        <v>35.299999999999997</v>
      </c>
      <c r="F1046" s="40">
        <v>43.3</v>
      </c>
      <c r="G1046" s="40">
        <v>54</v>
      </c>
      <c r="H1046" s="40">
        <v>62.5</v>
      </c>
      <c r="I1046" s="40">
        <v>71.3</v>
      </c>
      <c r="J1046" s="40">
        <v>75.7</v>
      </c>
      <c r="K1046" s="40">
        <v>73.8</v>
      </c>
      <c r="L1046" s="40">
        <v>66.5</v>
      </c>
      <c r="M1046" s="40">
        <v>55.3</v>
      </c>
      <c r="N1046" s="40">
        <v>45.3</v>
      </c>
      <c r="O1046" s="40">
        <v>36.200000000000003</v>
      </c>
      <c r="P1046">
        <v>18</v>
      </c>
      <c r="S1046" s="36" t="str">
        <f>IFERROR(HLOOKUP(SANCO2!$D$8,'phius_monthly climate data'!$V$3:$CI$82,'phius_monthly climate data'!$CJ1046,FALSE),"")</f>
        <v/>
      </c>
      <c r="CJ1046">
        <v>1044</v>
      </c>
    </row>
    <row r="1047" spans="1:88" ht="15" thickBot="1" x14ac:dyDescent="0.35">
      <c r="A1047" t="s">
        <v>5</v>
      </c>
      <c r="B1047" t="s">
        <v>95</v>
      </c>
      <c r="C1047" t="s">
        <v>1146</v>
      </c>
      <c r="D1047" s="39">
        <v>32.5</v>
      </c>
      <c r="E1047" s="40">
        <v>34.6</v>
      </c>
      <c r="F1047" s="40">
        <v>42.6</v>
      </c>
      <c r="G1047" s="40">
        <v>53.8</v>
      </c>
      <c r="H1047" s="40">
        <v>62</v>
      </c>
      <c r="I1047" s="40">
        <v>70</v>
      </c>
      <c r="J1047" s="40">
        <v>73.599999999999994</v>
      </c>
      <c r="K1047" s="40">
        <v>72.5</v>
      </c>
      <c r="L1047" s="40">
        <v>65.599999999999994</v>
      </c>
      <c r="M1047" s="40">
        <v>54.9</v>
      </c>
      <c r="N1047" s="40">
        <v>45</v>
      </c>
      <c r="O1047" s="40">
        <v>36.4</v>
      </c>
      <c r="P1047">
        <v>0</v>
      </c>
      <c r="S1047" s="36" t="str">
        <f>IFERROR(HLOOKUP(SANCO2!$D$8,'phius_monthly climate data'!$V$3:$CI$82,'phius_monthly climate data'!$CJ1047,FALSE),"")</f>
        <v/>
      </c>
      <c r="CJ1047">
        <v>1045</v>
      </c>
    </row>
    <row r="1048" spans="1:88" ht="15" thickBot="1" x14ac:dyDescent="0.35">
      <c r="A1048" t="s">
        <v>5</v>
      </c>
      <c r="B1048" t="s">
        <v>95</v>
      </c>
      <c r="C1048" t="s">
        <v>1147</v>
      </c>
      <c r="D1048" s="39">
        <v>32.700000000000003</v>
      </c>
      <c r="E1048" s="40">
        <v>35.200000000000003</v>
      </c>
      <c r="F1048" s="40">
        <v>43.6</v>
      </c>
      <c r="G1048" s="40">
        <v>54.7</v>
      </c>
      <c r="H1048" s="40">
        <v>62.9</v>
      </c>
      <c r="I1048" s="40">
        <v>70.7</v>
      </c>
      <c r="J1048" s="40">
        <v>74.3</v>
      </c>
      <c r="K1048" s="40">
        <v>73.099999999999994</v>
      </c>
      <c r="L1048" s="40">
        <v>66.099999999999994</v>
      </c>
      <c r="M1048" s="40">
        <v>54.9</v>
      </c>
      <c r="N1048" s="40">
        <v>44.7</v>
      </c>
      <c r="O1048" s="40">
        <v>36.200000000000003</v>
      </c>
      <c r="P1048">
        <v>14</v>
      </c>
      <c r="S1048" s="36" t="str">
        <f>IFERROR(HLOOKUP(SANCO2!$D$8,'phius_monthly climate data'!$V$3:$CI$82,'phius_monthly climate data'!$CJ1048,FALSE),"")</f>
        <v/>
      </c>
      <c r="CJ1048">
        <v>1046</v>
      </c>
    </row>
    <row r="1049" spans="1:88" ht="15" thickBot="1" x14ac:dyDescent="0.35">
      <c r="A1049" t="s">
        <v>5</v>
      </c>
      <c r="B1049" t="s">
        <v>95</v>
      </c>
      <c r="C1049" t="s">
        <v>1148</v>
      </c>
      <c r="D1049" s="39">
        <v>29.3</v>
      </c>
      <c r="E1049" s="40">
        <v>31.5</v>
      </c>
      <c r="F1049" s="40">
        <v>40.6</v>
      </c>
      <c r="G1049" s="40">
        <v>52.7</v>
      </c>
      <c r="H1049" s="40">
        <v>61.4</v>
      </c>
      <c r="I1049" s="40">
        <v>68.7</v>
      </c>
      <c r="J1049" s="40">
        <v>72.5</v>
      </c>
      <c r="K1049" s="40">
        <v>71.599999999999994</v>
      </c>
      <c r="L1049" s="40">
        <v>64.900000000000006</v>
      </c>
      <c r="M1049" s="40">
        <v>53.8</v>
      </c>
      <c r="N1049" s="40">
        <v>44</v>
      </c>
      <c r="O1049" s="40">
        <v>33.9</v>
      </c>
      <c r="P1049">
        <v>17</v>
      </c>
      <c r="S1049" s="36" t="str">
        <f>IFERROR(HLOOKUP(SANCO2!$D$8,'phius_monthly climate data'!$V$3:$CI$82,'phius_monthly climate data'!$CJ1049,FALSE),"")</f>
        <v/>
      </c>
      <c r="CJ1049">
        <v>1047</v>
      </c>
    </row>
    <row r="1050" spans="1:88" ht="15" thickBot="1" x14ac:dyDescent="0.35">
      <c r="A1050" t="s">
        <v>5</v>
      </c>
      <c r="B1050" t="s">
        <v>96</v>
      </c>
      <c r="C1050" t="s">
        <v>1149</v>
      </c>
      <c r="D1050" s="39">
        <v>25.9</v>
      </c>
      <c r="E1050" s="40">
        <v>27.6</v>
      </c>
      <c r="F1050" s="40">
        <v>36.200000000000003</v>
      </c>
      <c r="G1050" s="40">
        <v>42.8</v>
      </c>
      <c r="H1050" s="40">
        <v>52.6</v>
      </c>
      <c r="I1050" s="40">
        <v>62.6</v>
      </c>
      <c r="J1050" s="40">
        <v>71.2</v>
      </c>
      <c r="K1050" s="40">
        <v>69.7</v>
      </c>
      <c r="L1050" s="40">
        <v>59.4</v>
      </c>
      <c r="M1050" s="40">
        <v>46.1</v>
      </c>
      <c r="N1050" s="40">
        <v>34.4</v>
      </c>
      <c r="O1050" s="40">
        <v>25.3</v>
      </c>
      <c r="P1050">
        <v>10</v>
      </c>
      <c r="S1050" s="36" t="str">
        <f>IFERROR(HLOOKUP(SANCO2!$D$8,'phius_monthly climate data'!$V$3:$CI$82,'phius_monthly climate data'!$CJ1050,FALSE),"")</f>
        <v/>
      </c>
      <c r="CJ1050">
        <v>1048</v>
      </c>
    </row>
    <row r="1051" spans="1:88" ht="15" thickBot="1" x14ac:dyDescent="0.35">
      <c r="A1051" t="s">
        <v>5</v>
      </c>
      <c r="B1051" t="s">
        <v>96</v>
      </c>
      <c r="C1051" t="s">
        <v>1150</v>
      </c>
      <c r="D1051" s="39">
        <v>29.1</v>
      </c>
      <c r="E1051" s="40">
        <v>29.3</v>
      </c>
      <c r="F1051" s="40">
        <v>36.5</v>
      </c>
      <c r="G1051" s="40">
        <v>42.6</v>
      </c>
      <c r="H1051" s="40">
        <v>52.1</v>
      </c>
      <c r="I1051" s="40">
        <v>62.3</v>
      </c>
      <c r="J1051" s="40">
        <v>69.400000000000006</v>
      </c>
      <c r="K1051" s="40">
        <v>67.7</v>
      </c>
      <c r="L1051" s="40">
        <v>58.9</v>
      </c>
      <c r="M1051" s="40">
        <v>46.4</v>
      </c>
      <c r="N1051" s="40">
        <v>35.799999999999997</v>
      </c>
      <c r="O1051" s="40">
        <v>28.3</v>
      </c>
      <c r="P1051">
        <v>11</v>
      </c>
      <c r="S1051" s="36" t="str">
        <f>IFERROR(HLOOKUP(SANCO2!$D$8,'phius_monthly climate data'!$V$3:$CI$82,'phius_monthly climate data'!$CJ1051,FALSE),"")</f>
        <v/>
      </c>
      <c r="CJ1051">
        <v>1049</v>
      </c>
    </row>
    <row r="1052" spans="1:88" ht="15" thickBot="1" x14ac:dyDescent="0.35">
      <c r="A1052" t="s">
        <v>5</v>
      </c>
      <c r="B1052" t="s">
        <v>96</v>
      </c>
      <c r="C1052" t="s">
        <v>1151</v>
      </c>
      <c r="D1052" s="39">
        <v>26.2</v>
      </c>
      <c r="E1052" s="40">
        <v>27.3</v>
      </c>
      <c r="F1052" s="40">
        <v>36.299999999999997</v>
      </c>
      <c r="G1052" s="40">
        <v>42.9</v>
      </c>
      <c r="H1052" s="40">
        <v>52.4</v>
      </c>
      <c r="I1052" s="40">
        <v>61</v>
      </c>
      <c r="J1052" s="40">
        <v>69.900000000000006</v>
      </c>
      <c r="K1052" s="40">
        <v>68.400000000000006</v>
      </c>
      <c r="L1052" s="40">
        <v>59.1</v>
      </c>
      <c r="M1052" s="40">
        <v>45.9</v>
      </c>
      <c r="N1052" s="40">
        <v>34.5</v>
      </c>
      <c r="O1052" s="40">
        <v>26.7</v>
      </c>
      <c r="P1052">
        <v>-3</v>
      </c>
      <c r="S1052" s="36" t="str">
        <f>IFERROR(HLOOKUP(SANCO2!$D$8,'phius_monthly climate data'!$V$3:$CI$82,'phius_monthly climate data'!$CJ1052,FALSE),"")</f>
        <v/>
      </c>
      <c r="CJ1052">
        <v>1050</v>
      </c>
    </row>
    <row r="1053" spans="1:88" ht="15" thickBot="1" x14ac:dyDescent="0.35">
      <c r="A1053" t="s">
        <v>5</v>
      </c>
      <c r="B1053" t="s">
        <v>96</v>
      </c>
      <c r="C1053" t="s">
        <v>1152</v>
      </c>
      <c r="D1053" s="39">
        <v>25.6</v>
      </c>
      <c r="E1053" s="40">
        <v>26.6</v>
      </c>
      <c r="F1053" s="40">
        <v>35.5</v>
      </c>
      <c r="G1053" s="40">
        <v>42.9</v>
      </c>
      <c r="H1053" s="40">
        <v>52.1</v>
      </c>
      <c r="I1053" s="40">
        <v>62.4</v>
      </c>
      <c r="J1053" s="40">
        <v>71.400000000000006</v>
      </c>
      <c r="K1053" s="40">
        <v>70.2</v>
      </c>
      <c r="L1053" s="40">
        <v>60.1</v>
      </c>
      <c r="M1053" s="40">
        <v>46.1</v>
      </c>
      <c r="N1053" s="40">
        <v>34.200000000000003</v>
      </c>
      <c r="O1053" s="40">
        <v>25.5</v>
      </c>
      <c r="P1053">
        <v>-4</v>
      </c>
      <c r="S1053" s="36" t="str">
        <f>IFERROR(HLOOKUP(SANCO2!$D$8,'phius_monthly climate data'!$V$3:$CI$82,'phius_monthly climate data'!$CJ1053,FALSE),"")</f>
        <v/>
      </c>
      <c r="CJ1053">
        <v>1051</v>
      </c>
    </row>
    <row r="1054" spans="1:88" ht="15" thickBot="1" x14ac:dyDescent="0.35">
      <c r="A1054" t="s">
        <v>5</v>
      </c>
      <c r="B1054" t="s">
        <v>96</v>
      </c>
      <c r="C1054" t="s">
        <v>1153</v>
      </c>
      <c r="D1054" s="39">
        <v>15.8</v>
      </c>
      <c r="E1054" s="40">
        <v>16.8</v>
      </c>
      <c r="F1054" s="40">
        <v>26.8</v>
      </c>
      <c r="G1054" s="40">
        <v>35.799999999999997</v>
      </c>
      <c r="H1054" s="40">
        <v>45.5</v>
      </c>
      <c r="I1054" s="40">
        <v>52.4</v>
      </c>
      <c r="J1054" s="40">
        <v>59.9</v>
      </c>
      <c r="K1054" s="40">
        <v>59</v>
      </c>
      <c r="L1054" s="40">
        <v>50.2</v>
      </c>
      <c r="M1054" s="40">
        <v>39.6</v>
      </c>
      <c r="N1054" s="40">
        <v>25.1</v>
      </c>
      <c r="O1054" s="40">
        <v>15.6</v>
      </c>
      <c r="P1054">
        <v>-1</v>
      </c>
      <c r="S1054" s="36" t="str">
        <f>IFERROR(HLOOKUP(SANCO2!$D$8,'phius_monthly climate data'!$V$3:$CI$82,'phius_monthly climate data'!$CJ1054,FALSE),"")</f>
        <v/>
      </c>
      <c r="CJ1054">
        <v>1052</v>
      </c>
    </row>
    <row r="1055" spans="1:88" ht="15" thickBot="1" x14ac:dyDescent="0.35">
      <c r="A1055" t="s">
        <v>5</v>
      </c>
      <c r="B1055" t="s">
        <v>96</v>
      </c>
      <c r="C1055" t="s">
        <v>1154</v>
      </c>
      <c r="D1055" s="39">
        <v>22.8</v>
      </c>
      <c r="E1055" s="40">
        <v>25.9</v>
      </c>
      <c r="F1055" s="40">
        <v>36.5</v>
      </c>
      <c r="G1055" s="40">
        <v>43.9</v>
      </c>
      <c r="H1055" s="40">
        <v>53.6</v>
      </c>
      <c r="I1055" s="40">
        <v>63.3</v>
      </c>
      <c r="J1055" s="40">
        <v>72.2</v>
      </c>
      <c r="K1055" s="40">
        <v>70.5</v>
      </c>
      <c r="L1055" s="40">
        <v>60.4</v>
      </c>
      <c r="M1055" s="40">
        <v>46.3</v>
      </c>
      <c r="N1055" s="40">
        <v>32.700000000000003</v>
      </c>
      <c r="O1055" s="40">
        <v>22.2</v>
      </c>
      <c r="P1055">
        <v>-5</v>
      </c>
      <c r="S1055" s="36" t="str">
        <f>IFERROR(HLOOKUP(SANCO2!$D$8,'phius_monthly climate data'!$V$3:$CI$82,'phius_monthly climate data'!$CJ1055,FALSE),"")</f>
        <v/>
      </c>
      <c r="CJ1055">
        <v>1053</v>
      </c>
    </row>
    <row r="1056" spans="1:88" ht="15" thickBot="1" x14ac:dyDescent="0.35">
      <c r="A1056" t="s">
        <v>5</v>
      </c>
      <c r="B1056" t="s">
        <v>96</v>
      </c>
      <c r="C1056" t="s">
        <v>1155</v>
      </c>
      <c r="D1056" s="39">
        <v>22.4</v>
      </c>
      <c r="E1056" s="40">
        <v>23.7</v>
      </c>
      <c r="F1056" s="40">
        <v>31.9</v>
      </c>
      <c r="G1056" s="40">
        <v>38.1</v>
      </c>
      <c r="H1056" s="40">
        <v>47.7</v>
      </c>
      <c r="I1056" s="40">
        <v>57.7</v>
      </c>
      <c r="J1056" s="40">
        <v>64.5</v>
      </c>
      <c r="K1056" s="40">
        <v>62.6</v>
      </c>
      <c r="L1056" s="40">
        <v>54.1</v>
      </c>
      <c r="M1056" s="40">
        <v>42.4</v>
      </c>
      <c r="N1056" s="40">
        <v>30.2</v>
      </c>
      <c r="O1056" s="40">
        <v>21.6</v>
      </c>
      <c r="P1056">
        <v>11</v>
      </c>
      <c r="S1056" s="36" t="str">
        <f>IFERROR(HLOOKUP(SANCO2!$D$8,'phius_monthly climate data'!$V$3:$CI$82,'phius_monthly climate data'!$CJ1056,FALSE),"")</f>
        <v/>
      </c>
      <c r="CJ1056">
        <v>1054</v>
      </c>
    </row>
    <row r="1057" spans="1:88" ht="15" thickBot="1" x14ac:dyDescent="0.35">
      <c r="A1057" t="s">
        <v>5</v>
      </c>
      <c r="B1057" t="s">
        <v>96</v>
      </c>
      <c r="C1057" t="s">
        <v>1156</v>
      </c>
      <c r="D1057" s="39">
        <v>22.4</v>
      </c>
      <c r="E1057" s="40">
        <v>22.9</v>
      </c>
      <c r="F1057" s="40">
        <v>33.200000000000003</v>
      </c>
      <c r="G1057" s="40">
        <v>40.700000000000003</v>
      </c>
      <c r="H1057" s="40">
        <v>50</v>
      </c>
      <c r="I1057" s="40">
        <v>60.3</v>
      </c>
      <c r="J1057" s="40">
        <v>69.5</v>
      </c>
      <c r="K1057" s="40">
        <v>66.099999999999994</v>
      </c>
      <c r="L1057" s="40">
        <v>56.8</v>
      </c>
      <c r="M1057" s="40">
        <v>43.9</v>
      </c>
      <c r="N1057" s="40">
        <v>31.2</v>
      </c>
      <c r="O1057" s="40">
        <v>21.9</v>
      </c>
      <c r="P1057">
        <v>15</v>
      </c>
      <c r="S1057" s="36" t="str">
        <f>IFERROR(HLOOKUP(SANCO2!$D$8,'phius_monthly climate data'!$V$3:$CI$82,'phius_monthly climate data'!$CJ1057,FALSE),"")</f>
        <v/>
      </c>
      <c r="CJ1057">
        <v>1055</v>
      </c>
    </row>
    <row r="1058" spans="1:88" ht="15" thickBot="1" x14ac:dyDescent="0.35">
      <c r="A1058" t="s">
        <v>5</v>
      </c>
      <c r="B1058" t="s">
        <v>96</v>
      </c>
      <c r="C1058" t="s">
        <v>1157</v>
      </c>
      <c r="D1058" s="39">
        <v>21.3</v>
      </c>
      <c r="E1058" s="40">
        <v>25.1</v>
      </c>
      <c r="F1058" s="40">
        <v>35.9</v>
      </c>
      <c r="G1058" s="40">
        <v>43.8</v>
      </c>
      <c r="H1058" s="40">
        <v>53.7</v>
      </c>
      <c r="I1058" s="40">
        <v>63.5</v>
      </c>
      <c r="J1058" s="40">
        <v>73.400000000000006</v>
      </c>
      <c r="K1058" s="40">
        <v>70.3</v>
      </c>
      <c r="L1058" s="40">
        <v>59.6</v>
      </c>
      <c r="M1058" s="40">
        <v>45.7</v>
      </c>
      <c r="N1058" s="40">
        <v>32</v>
      </c>
      <c r="O1058" s="40">
        <v>20.9</v>
      </c>
      <c r="P1058">
        <v>3</v>
      </c>
      <c r="S1058" s="36" t="str">
        <f>IFERROR(HLOOKUP(SANCO2!$D$8,'phius_monthly climate data'!$V$3:$CI$82,'phius_monthly climate data'!$CJ1058,FALSE),"")</f>
        <v/>
      </c>
      <c r="CJ1058">
        <v>1056</v>
      </c>
    </row>
    <row r="1059" spans="1:88" ht="15" thickBot="1" x14ac:dyDescent="0.35">
      <c r="A1059" t="s">
        <v>5</v>
      </c>
      <c r="B1059" t="s">
        <v>96</v>
      </c>
      <c r="C1059" t="s">
        <v>1158</v>
      </c>
      <c r="D1059" s="39">
        <v>24.3</v>
      </c>
      <c r="E1059" s="40">
        <v>26.9</v>
      </c>
      <c r="F1059" s="40">
        <v>35.799999999999997</v>
      </c>
      <c r="G1059" s="40">
        <v>43.6</v>
      </c>
      <c r="H1059" s="40">
        <v>52.6</v>
      </c>
      <c r="I1059" s="40">
        <v>61.5</v>
      </c>
      <c r="J1059" s="40">
        <v>70.8</v>
      </c>
      <c r="K1059" s="40">
        <v>69.5</v>
      </c>
      <c r="L1059" s="40">
        <v>59.4</v>
      </c>
      <c r="M1059" s="40">
        <v>46</v>
      </c>
      <c r="N1059" s="40">
        <v>33.6</v>
      </c>
      <c r="O1059" s="40">
        <v>24.1</v>
      </c>
      <c r="P1059">
        <v>3</v>
      </c>
      <c r="S1059" s="36" t="str">
        <f>IFERROR(HLOOKUP(SANCO2!$D$8,'phius_monthly climate data'!$V$3:$CI$82,'phius_monthly climate data'!$CJ1059,FALSE),"")</f>
        <v/>
      </c>
      <c r="CJ1059">
        <v>1057</v>
      </c>
    </row>
    <row r="1060" spans="1:88" ht="15" thickBot="1" x14ac:dyDescent="0.35">
      <c r="A1060" t="s">
        <v>5</v>
      </c>
      <c r="B1060" t="s">
        <v>96</v>
      </c>
      <c r="C1060" t="s">
        <v>1159</v>
      </c>
      <c r="D1060" s="39">
        <v>18.3</v>
      </c>
      <c r="E1060" s="40">
        <v>22.1</v>
      </c>
      <c r="F1060" s="40">
        <v>37.299999999999997</v>
      </c>
      <c r="G1060" s="40">
        <v>46.1</v>
      </c>
      <c r="H1060" s="40">
        <v>55.2</v>
      </c>
      <c r="I1060" s="40">
        <v>65.400000000000006</v>
      </c>
      <c r="J1060" s="40">
        <v>74.3</v>
      </c>
      <c r="K1060" s="40">
        <v>71</v>
      </c>
      <c r="L1060" s="40">
        <v>60.9</v>
      </c>
      <c r="M1060" s="40">
        <v>46.3</v>
      </c>
      <c r="N1060" s="40">
        <v>32.299999999999997</v>
      </c>
      <c r="O1060" s="40">
        <v>18.2</v>
      </c>
      <c r="P1060">
        <v>4</v>
      </c>
      <c r="S1060" s="36" t="str">
        <f>IFERROR(HLOOKUP(SANCO2!$D$8,'phius_monthly climate data'!$V$3:$CI$82,'phius_monthly climate data'!$CJ1060,FALSE),"")</f>
        <v/>
      </c>
      <c r="CJ1060">
        <v>1058</v>
      </c>
    </row>
    <row r="1061" spans="1:88" ht="15" thickBot="1" x14ac:dyDescent="0.35">
      <c r="A1061" t="s">
        <v>98</v>
      </c>
      <c r="B1061" t="s">
        <v>97</v>
      </c>
      <c r="C1061" t="s">
        <v>1160</v>
      </c>
      <c r="D1061" s="39">
        <v>2.6</v>
      </c>
      <c r="E1061" s="40">
        <v>10.8</v>
      </c>
      <c r="F1061" s="40">
        <v>18.8</v>
      </c>
      <c r="G1061" s="40">
        <v>34.1</v>
      </c>
      <c r="H1061" s="40">
        <v>45.4</v>
      </c>
      <c r="I1061" s="40">
        <v>54.5</v>
      </c>
      <c r="J1061" s="40">
        <v>57.6</v>
      </c>
      <c r="K1061" s="40">
        <v>54.8</v>
      </c>
      <c r="L1061" s="40">
        <v>45.1</v>
      </c>
      <c r="M1061" s="40">
        <v>32.5</v>
      </c>
      <c r="N1061" s="40">
        <v>14.9</v>
      </c>
      <c r="O1061" s="40">
        <v>7.3</v>
      </c>
      <c r="P1061">
        <v>-28</v>
      </c>
      <c r="S1061" s="36" t="str">
        <f>IFERROR(HLOOKUP(SANCO2!$D$8,'phius_monthly climate data'!$V$3:$CI$82,'phius_monthly climate data'!$CJ1061,FALSE),"")</f>
        <v/>
      </c>
      <c r="CJ1061">
        <v>1059</v>
      </c>
    </row>
  </sheetData>
  <sheetProtection sheet="1" objects="1" scenarios="1"/>
  <mergeCells count="1">
    <mergeCell ref="D2:O2"/>
  </mergeCells>
  <pageMargins left="0.7" right="0.7" top="0.75" bottom="0.75" header="0.3" footer="0.3"/>
  <pageSetup orientation="portrait" r:id="rId1"/>
  <customProperties>
    <customPr name="SSC_SHEET_GU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309AC3-C0C2-4A20-96E5-B8CEA6A6B1FF}">
  <dimension ref="B1:W39"/>
  <sheetViews>
    <sheetView zoomScaleNormal="100" workbookViewId="0">
      <selection activeCell="C11" sqref="C11"/>
    </sheetView>
  </sheetViews>
  <sheetFormatPr defaultColWidth="11" defaultRowHeight="12.6" x14ac:dyDescent="0.2"/>
  <cols>
    <col min="1" max="1" width="2.6328125" customWidth="1"/>
    <col min="2" max="2" width="19.7265625" style="1" customWidth="1"/>
    <col min="3" max="4" width="9.36328125" style="1" customWidth="1"/>
    <col min="5" max="14" width="9.453125" customWidth="1"/>
    <col min="15" max="15" width="8.90625" bestFit="1" customWidth="1"/>
    <col min="16" max="16" width="9.453125" customWidth="1"/>
    <col min="17" max="17" width="6.453125" customWidth="1"/>
  </cols>
  <sheetData>
    <row r="1" spans="2:17" ht="13.2" thickBot="1" x14ac:dyDescent="0.25"/>
    <row r="2" spans="2:17" s="4" customFormat="1" ht="45.75" customHeight="1" thickBot="1" x14ac:dyDescent="0.25">
      <c r="B2" s="236" t="s">
        <v>1161</v>
      </c>
      <c r="C2" s="237"/>
      <c r="D2" s="237"/>
      <c r="E2" s="238"/>
      <c r="F2" s="41"/>
      <c r="G2"/>
      <c r="H2"/>
      <c r="I2"/>
      <c r="J2"/>
      <c r="K2"/>
      <c r="L2"/>
      <c r="M2"/>
      <c r="N2"/>
      <c r="O2"/>
      <c r="P2"/>
      <c r="Q2"/>
    </row>
    <row r="3" spans="2:17" ht="15" customHeight="1" x14ac:dyDescent="0.35">
      <c r="B3" s="228" t="s">
        <v>15</v>
      </c>
      <c r="C3" s="229"/>
      <c r="D3" s="230"/>
      <c r="E3" s="234" t="e">
        <f>SUM(C13:N13)/COUNT(C9:N9)</f>
        <v>#N/A</v>
      </c>
      <c r="F3" s="42"/>
    </row>
    <row r="4" spans="2:17" ht="15.6" thickBot="1" x14ac:dyDescent="0.4">
      <c r="B4" s="231"/>
      <c r="C4" s="232"/>
      <c r="D4" s="233"/>
      <c r="E4" s="235"/>
      <c r="F4" s="42"/>
    </row>
    <row r="5" spans="2:17" ht="27" customHeight="1" x14ac:dyDescent="0.35">
      <c r="B5" s="228" t="s">
        <v>16</v>
      </c>
      <c r="C5" s="229"/>
      <c r="D5" s="230"/>
      <c r="E5" s="234" t="e">
        <f>1/E3</f>
        <v>#N/A</v>
      </c>
      <c r="F5" s="42"/>
    </row>
    <row r="6" spans="2:17" ht="27" customHeight="1" thickBot="1" x14ac:dyDescent="0.4">
      <c r="B6" s="231"/>
      <c r="C6" s="232"/>
      <c r="D6" s="233"/>
      <c r="E6" s="235"/>
      <c r="F6" s="42"/>
    </row>
    <row r="7" spans="2:17" ht="13.2" thickBot="1" x14ac:dyDescent="0.25">
      <c r="C7" s="2"/>
      <c r="D7" s="2"/>
    </row>
    <row r="8" spans="2:17" s="4" customFormat="1" ht="15.6" thickBot="1" x14ac:dyDescent="0.25">
      <c r="B8" s="43" t="s">
        <v>1162</v>
      </c>
      <c r="C8" s="225" t="str">
        <f>'phius_monthly climate data'!Q2</f>
        <v>Select</v>
      </c>
      <c r="D8" s="226"/>
      <c r="E8" s="226"/>
      <c r="F8" s="226"/>
      <c r="G8" s="226"/>
      <c r="H8" s="226"/>
      <c r="I8" s="226"/>
      <c r="J8" s="226"/>
      <c r="K8" s="226"/>
      <c r="L8" s="226"/>
      <c r="M8" s="226"/>
      <c r="N8" s="227"/>
      <c r="O8"/>
      <c r="P8"/>
      <c r="Q8"/>
    </row>
    <row r="9" spans="2:17" s="4" customFormat="1" ht="15" x14ac:dyDescent="0.2">
      <c r="B9" s="43" t="s">
        <v>1163</v>
      </c>
      <c r="C9" s="44">
        <v>1</v>
      </c>
      <c r="D9" s="44">
        <v>2</v>
      </c>
      <c r="E9" s="44">
        <v>3</v>
      </c>
      <c r="F9" s="44">
        <v>4</v>
      </c>
      <c r="G9" s="44">
        <v>5</v>
      </c>
      <c r="H9" s="44">
        <v>6</v>
      </c>
      <c r="I9" s="44">
        <v>7</v>
      </c>
      <c r="J9" s="44">
        <v>8</v>
      </c>
      <c r="K9" s="44">
        <v>9</v>
      </c>
      <c r="L9" s="44">
        <v>10</v>
      </c>
      <c r="M9" s="44">
        <v>11</v>
      </c>
      <c r="N9" s="45">
        <v>12</v>
      </c>
      <c r="O9"/>
      <c r="P9"/>
      <c r="Q9"/>
    </row>
    <row r="10" spans="2:17" s="17" customFormat="1" ht="15" x14ac:dyDescent="0.2">
      <c r="B10" s="46" t="s">
        <v>1164</v>
      </c>
      <c r="C10" s="47">
        <v>31</v>
      </c>
      <c r="D10" s="47">
        <v>28</v>
      </c>
      <c r="E10" s="47">
        <v>31</v>
      </c>
      <c r="F10" s="47">
        <v>30</v>
      </c>
      <c r="G10" s="47">
        <v>31</v>
      </c>
      <c r="H10" s="47">
        <v>30</v>
      </c>
      <c r="I10" s="47">
        <v>31</v>
      </c>
      <c r="J10" s="47">
        <v>31</v>
      </c>
      <c r="K10" s="47">
        <v>30</v>
      </c>
      <c r="L10" s="47">
        <v>31</v>
      </c>
      <c r="M10" s="47">
        <v>30</v>
      </c>
      <c r="N10" s="48">
        <v>31</v>
      </c>
      <c r="O10"/>
      <c r="P10"/>
      <c r="Q10"/>
    </row>
    <row r="11" spans="2:17" s="4" customFormat="1" ht="15.6" thickBot="1" x14ac:dyDescent="0.25">
      <c r="B11" s="49" t="s">
        <v>1165</v>
      </c>
      <c r="C11" s="77" t="e">
        <f>'phius_monthly climate data'!R2</f>
        <v>#N/A</v>
      </c>
      <c r="D11" s="77" t="e">
        <f>'phius_monthly climate data'!S2</f>
        <v>#N/A</v>
      </c>
      <c r="E11" s="77" t="e">
        <f>'phius_monthly climate data'!T2</f>
        <v>#N/A</v>
      </c>
      <c r="F11" s="77" t="e">
        <f>'phius_monthly climate data'!U2</f>
        <v>#N/A</v>
      </c>
      <c r="G11" s="77" t="e">
        <f>'phius_monthly climate data'!V2</f>
        <v>#N/A</v>
      </c>
      <c r="H11" s="77" t="e">
        <f>'phius_monthly climate data'!W2</f>
        <v>#N/A</v>
      </c>
      <c r="I11" s="77" t="e">
        <f>'phius_monthly climate data'!X2</f>
        <v>#N/A</v>
      </c>
      <c r="J11" s="77" t="e">
        <f>'phius_monthly climate data'!Y2</f>
        <v>#N/A</v>
      </c>
      <c r="K11" s="77" t="e">
        <f>'phius_monthly climate data'!Z2</f>
        <v>#N/A</v>
      </c>
      <c r="L11" s="77" t="e">
        <f>'phius_monthly climate data'!AA2</f>
        <v>#N/A</v>
      </c>
      <c r="M11" s="77" t="e">
        <f>'phius_monthly climate data'!AB2</f>
        <v>#N/A</v>
      </c>
      <c r="N11" s="78" t="e">
        <f>'phius_monthly climate data'!AC2</f>
        <v>#N/A</v>
      </c>
      <c r="O11"/>
      <c r="P11"/>
      <c r="Q11"/>
    </row>
    <row r="12" spans="2:17" ht="15.6" thickBot="1" x14ac:dyDescent="0.25">
      <c r="B12" s="6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2:17" s="8" customFormat="1" ht="30.6" thickBot="1" x14ac:dyDescent="0.25">
      <c r="B13" s="50" t="s">
        <v>1166</v>
      </c>
      <c r="C13" s="79" t="e">
        <f>$C$18*C11+$C$19</f>
        <v>#N/A</v>
      </c>
      <c r="D13" s="79" t="e">
        <f t="shared" ref="D13:N13" si="0">$C$18*D11+$C$19</f>
        <v>#N/A</v>
      </c>
      <c r="E13" s="79" t="e">
        <f t="shared" si="0"/>
        <v>#N/A</v>
      </c>
      <c r="F13" s="79" t="e">
        <f t="shared" si="0"/>
        <v>#N/A</v>
      </c>
      <c r="G13" s="79" t="e">
        <f t="shared" si="0"/>
        <v>#N/A</v>
      </c>
      <c r="H13" s="79" t="e">
        <f t="shared" si="0"/>
        <v>#N/A</v>
      </c>
      <c r="I13" s="79" t="e">
        <f t="shared" si="0"/>
        <v>#N/A</v>
      </c>
      <c r="J13" s="79" t="e">
        <f t="shared" si="0"/>
        <v>#N/A</v>
      </c>
      <c r="K13" s="79" t="e">
        <f t="shared" si="0"/>
        <v>#N/A</v>
      </c>
      <c r="L13" s="79" t="e">
        <f t="shared" si="0"/>
        <v>#N/A</v>
      </c>
      <c r="M13" s="79" t="e">
        <f t="shared" si="0"/>
        <v>#N/A</v>
      </c>
      <c r="N13" s="80" t="e">
        <f t="shared" si="0"/>
        <v>#N/A</v>
      </c>
      <c r="O13"/>
      <c r="P13"/>
      <c r="Q13"/>
    </row>
    <row r="14" spans="2:17" ht="13.2" thickBot="1" x14ac:dyDescent="0.25"/>
    <row r="15" spans="2:17" ht="36" customHeight="1" thickBot="1" x14ac:dyDescent="0.25">
      <c r="B15" s="51" t="s">
        <v>1167</v>
      </c>
      <c r="C15" s="52" t="s">
        <v>1168</v>
      </c>
      <c r="D15" s="53" t="s">
        <v>1169</v>
      </c>
    </row>
    <row r="16" spans="2:17" ht="14.4" x14ac:dyDescent="0.2">
      <c r="B16" s="16" t="s">
        <v>1170</v>
      </c>
      <c r="C16" s="81">
        <v>4.3</v>
      </c>
      <c r="D16" s="82">
        <v>95</v>
      </c>
    </row>
    <row r="17" spans="2:23" ht="14.4" x14ac:dyDescent="0.2">
      <c r="B17" s="9"/>
      <c r="C17" s="83">
        <v>1.74</v>
      </c>
      <c r="D17" s="84">
        <v>17</v>
      </c>
    </row>
    <row r="18" spans="2:23" x14ac:dyDescent="0.2">
      <c r="B18" s="10" t="s">
        <v>1171</v>
      </c>
      <c r="C18" s="11">
        <f>(C16-C17)/(D16-D17)</f>
        <v>3.2820512820512814E-2</v>
      </c>
      <c r="D18" s="12"/>
    </row>
    <row r="19" spans="2:23" ht="13.2" thickBot="1" x14ac:dyDescent="0.25">
      <c r="B19" s="13" t="s">
        <v>1172</v>
      </c>
      <c r="C19" s="14">
        <v>1.196</v>
      </c>
      <c r="D19" s="15"/>
      <c r="U19" s="4"/>
      <c r="W19" s="4"/>
    </row>
    <row r="20" spans="2:23" ht="13.2" thickBot="1" x14ac:dyDescent="0.25">
      <c r="C20"/>
      <c r="D20"/>
    </row>
    <row r="21" spans="2:23" ht="15.6" thickBot="1" x14ac:dyDescent="0.25">
      <c r="B21" s="50" t="s">
        <v>1173</v>
      </c>
      <c r="C21" s="54" t="s">
        <v>1174</v>
      </c>
      <c r="D21"/>
    </row>
    <row r="22" spans="2:23" ht="13.8" x14ac:dyDescent="0.3">
      <c r="B22" s="85">
        <v>17</v>
      </c>
      <c r="C22" s="86">
        <v>2.1</v>
      </c>
      <c r="D22"/>
    </row>
    <row r="23" spans="2:23" ht="13.8" x14ac:dyDescent="0.3">
      <c r="B23" s="87">
        <v>35</v>
      </c>
      <c r="C23" s="88">
        <v>2.75</v>
      </c>
      <c r="D23"/>
    </row>
    <row r="24" spans="2:23" ht="13.8" x14ac:dyDescent="0.3">
      <c r="B24" s="87">
        <v>50</v>
      </c>
      <c r="C24" s="88">
        <v>3.7</v>
      </c>
      <c r="D24"/>
    </row>
    <row r="25" spans="2:23" ht="13.8" x14ac:dyDescent="0.3">
      <c r="B25" s="87">
        <v>67</v>
      </c>
      <c r="C25" s="88">
        <v>4.2</v>
      </c>
      <c r="D25"/>
    </row>
    <row r="26" spans="2:23" ht="14.4" thickBot="1" x14ac:dyDescent="0.35">
      <c r="B26" s="89">
        <v>95</v>
      </c>
      <c r="C26" s="90">
        <v>5</v>
      </c>
      <c r="D26"/>
    </row>
    <row r="30" spans="2:23" ht="25.2" x14ac:dyDescent="0.2">
      <c r="B30" s="1" t="s">
        <v>1175</v>
      </c>
    </row>
    <row r="31" spans="2:23" x14ac:dyDescent="0.2">
      <c r="B31" s="2" t="s">
        <v>1176</v>
      </c>
      <c r="C31" s="2"/>
      <c r="D31" s="2"/>
    </row>
    <row r="33" spans="2:4" x14ac:dyDescent="0.2">
      <c r="B33" s="2" t="s">
        <v>1177</v>
      </c>
      <c r="C33" s="2"/>
      <c r="D33" s="2"/>
    </row>
    <row r="34" spans="2:4" x14ac:dyDescent="0.2">
      <c r="B34" s="3"/>
      <c r="C34" s="3"/>
      <c r="D34" s="3"/>
    </row>
    <row r="35" spans="2:4" x14ac:dyDescent="0.2">
      <c r="B35" s="2" t="s">
        <v>1178</v>
      </c>
      <c r="C35"/>
      <c r="D35"/>
    </row>
    <row r="37" spans="2:4" x14ac:dyDescent="0.2">
      <c r="B37" t="s">
        <v>1179</v>
      </c>
      <c r="C37"/>
      <c r="D37"/>
    </row>
    <row r="39" spans="2:4" x14ac:dyDescent="0.2">
      <c r="B39"/>
      <c r="C39"/>
      <c r="D39"/>
    </row>
  </sheetData>
  <sheetProtection sheet="1" objects="1" scenarios="1"/>
  <mergeCells count="6">
    <mergeCell ref="C8:N8"/>
    <mergeCell ref="B5:D6"/>
    <mergeCell ref="E5:E6"/>
    <mergeCell ref="B2:E2"/>
    <mergeCell ref="B3:D4"/>
    <mergeCell ref="E3:E4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552C4F-D9A5-4EDA-B733-30D448A6D12D}">
  <dimension ref="B1:W53"/>
  <sheetViews>
    <sheetView zoomScaleNormal="100" zoomScalePageLayoutView="120" workbookViewId="0">
      <selection activeCell="G7" sqref="G2:N7"/>
    </sheetView>
  </sheetViews>
  <sheetFormatPr defaultColWidth="11" defaultRowHeight="12.6" x14ac:dyDescent="0.2"/>
  <cols>
    <col min="1" max="1" width="2.6328125" style="19" customWidth="1"/>
    <col min="2" max="2" width="25.90625" style="18" customWidth="1"/>
    <col min="3" max="4" width="9.36328125" style="18" customWidth="1"/>
    <col min="5" max="14" width="9.453125" style="19" customWidth="1"/>
    <col min="15" max="15" width="8.90625" style="19" bestFit="1" customWidth="1"/>
    <col min="16" max="16" width="9.453125" style="19" customWidth="1"/>
    <col min="17" max="17" width="6.453125" style="19" customWidth="1"/>
    <col min="18" max="16384" width="11" style="19"/>
  </cols>
  <sheetData>
    <row r="1" spans="2:21" ht="13.2" thickBot="1" x14ac:dyDescent="0.25"/>
    <row r="2" spans="2:21" s="21" customFormat="1" ht="61.5" customHeight="1" thickBot="1" x14ac:dyDescent="0.25">
      <c r="B2" s="236" t="s">
        <v>1180</v>
      </c>
      <c r="C2" s="250"/>
      <c r="D2" s="250"/>
      <c r="E2" s="251"/>
      <c r="F2" s="20"/>
      <c r="G2" s="19"/>
      <c r="H2" s="19"/>
      <c r="I2" s="19"/>
      <c r="J2" s="19"/>
      <c r="K2" s="19"/>
      <c r="L2" s="19"/>
      <c r="M2" s="19"/>
      <c r="N2" s="19"/>
      <c r="O2"/>
      <c r="P2"/>
      <c r="Q2"/>
    </row>
    <row r="3" spans="2:21" ht="12.75" customHeight="1" x14ac:dyDescent="0.2">
      <c r="B3" s="242" t="s">
        <v>15</v>
      </c>
      <c r="C3" s="243"/>
      <c r="D3" s="244"/>
      <c r="E3" s="248" t="e">
        <f>SUM(C13:N13)/COUNT(C9:N9)</f>
        <v>#N/A</v>
      </c>
      <c r="O3"/>
      <c r="P3"/>
      <c r="Q3"/>
      <c r="R3" s="21"/>
      <c r="S3" s="21"/>
      <c r="T3" s="21"/>
      <c r="U3" s="21"/>
    </row>
    <row r="4" spans="2:21" ht="13.2" thickBot="1" x14ac:dyDescent="0.25">
      <c r="B4" s="245"/>
      <c r="C4" s="246"/>
      <c r="D4" s="247"/>
      <c r="E4" s="249"/>
      <c r="O4"/>
      <c r="P4"/>
      <c r="Q4"/>
      <c r="R4" s="21"/>
      <c r="S4" s="21"/>
      <c r="T4" s="21"/>
      <c r="U4" s="21"/>
    </row>
    <row r="5" spans="2:21" ht="27" customHeight="1" x14ac:dyDescent="0.2">
      <c r="B5" s="242" t="s">
        <v>16</v>
      </c>
      <c r="C5" s="243"/>
      <c r="D5" s="244"/>
      <c r="E5" s="248" t="e">
        <f>1/E3</f>
        <v>#N/A</v>
      </c>
      <c r="O5"/>
      <c r="P5"/>
      <c r="Q5"/>
      <c r="R5" s="21"/>
      <c r="S5" s="21"/>
      <c r="T5" s="21"/>
      <c r="U5" s="21"/>
    </row>
    <row r="6" spans="2:21" ht="27" customHeight="1" thickBot="1" x14ac:dyDescent="0.25">
      <c r="B6" s="245"/>
      <c r="C6" s="246"/>
      <c r="D6" s="247"/>
      <c r="E6" s="249"/>
      <c r="O6"/>
      <c r="P6"/>
      <c r="Q6"/>
      <c r="R6" s="21"/>
      <c r="S6" s="21"/>
      <c r="T6" s="21"/>
      <c r="U6" s="21"/>
    </row>
    <row r="7" spans="2:21" ht="13.2" thickBot="1" x14ac:dyDescent="0.25">
      <c r="B7" s="19"/>
      <c r="C7" s="19"/>
      <c r="D7" s="19"/>
      <c r="R7" s="21"/>
      <c r="S7" s="21"/>
      <c r="T7" s="21"/>
      <c r="U7" s="21"/>
    </row>
    <row r="8" spans="2:21" s="21" customFormat="1" ht="15.6" thickBot="1" x14ac:dyDescent="0.25">
      <c r="B8" s="43" t="s">
        <v>1162</v>
      </c>
      <c r="C8" s="239" t="str">
        <f>'phius_monthly climate data'!Q2</f>
        <v>Select</v>
      </c>
      <c r="D8" s="240"/>
      <c r="E8" s="240"/>
      <c r="F8" s="240"/>
      <c r="G8" s="240"/>
      <c r="H8" s="240"/>
      <c r="I8" s="240"/>
      <c r="J8" s="240"/>
      <c r="K8" s="240"/>
      <c r="L8" s="240"/>
      <c r="M8" s="240"/>
      <c r="N8" s="241"/>
      <c r="O8" s="19"/>
      <c r="P8" s="19"/>
      <c r="Q8" s="19"/>
    </row>
    <row r="9" spans="2:21" s="21" customFormat="1" ht="15" x14ac:dyDescent="0.2">
      <c r="B9" s="43" t="s">
        <v>1163</v>
      </c>
      <c r="C9" s="44">
        <v>1</v>
      </c>
      <c r="D9" s="44">
        <v>2</v>
      </c>
      <c r="E9" s="44">
        <v>3</v>
      </c>
      <c r="F9" s="44">
        <v>4</v>
      </c>
      <c r="G9" s="44">
        <v>5</v>
      </c>
      <c r="H9" s="44">
        <v>6</v>
      </c>
      <c r="I9" s="44">
        <v>7</v>
      </c>
      <c r="J9" s="44">
        <v>8</v>
      </c>
      <c r="K9" s="44">
        <v>9</v>
      </c>
      <c r="L9" s="44">
        <v>10</v>
      </c>
      <c r="M9" s="44">
        <v>11</v>
      </c>
      <c r="N9" s="45">
        <v>12</v>
      </c>
      <c r="O9" s="19"/>
      <c r="P9" s="19"/>
      <c r="Q9" s="19"/>
    </row>
    <row r="10" spans="2:21" s="22" customFormat="1" ht="15" x14ac:dyDescent="0.2">
      <c r="B10" s="46" t="s">
        <v>1164</v>
      </c>
      <c r="C10" s="47">
        <v>31</v>
      </c>
      <c r="D10" s="47">
        <v>28</v>
      </c>
      <c r="E10" s="47">
        <v>31</v>
      </c>
      <c r="F10" s="47">
        <v>30</v>
      </c>
      <c r="G10" s="47">
        <v>31</v>
      </c>
      <c r="H10" s="47">
        <v>30</v>
      </c>
      <c r="I10" s="47">
        <v>31</v>
      </c>
      <c r="J10" s="47">
        <v>31</v>
      </c>
      <c r="K10" s="47">
        <v>30</v>
      </c>
      <c r="L10" s="47">
        <v>31</v>
      </c>
      <c r="M10" s="47">
        <v>30</v>
      </c>
      <c r="N10" s="48">
        <v>31</v>
      </c>
      <c r="O10" s="19"/>
      <c r="P10" s="19"/>
      <c r="Q10" s="19"/>
    </row>
    <row r="11" spans="2:21" s="21" customFormat="1" ht="15.6" thickBot="1" x14ac:dyDescent="0.25">
      <c r="B11" s="49" t="s">
        <v>1165</v>
      </c>
      <c r="C11" s="73" t="e">
        <f>'phius_monthly climate data'!R2</f>
        <v>#N/A</v>
      </c>
      <c r="D11" s="73" t="e">
        <f>'phius_monthly climate data'!S2</f>
        <v>#N/A</v>
      </c>
      <c r="E11" s="73" t="e">
        <f>'phius_monthly climate data'!T2</f>
        <v>#N/A</v>
      </c>
      <c r="F11" s="73" t="e">
        <f>'phius_monthly climate data'!U2</f>
        <v>#N/A</v>
      </c>
      <c r="G11" s="73" t="e">
        <f>'phius_monthly climate data'!V2</f>
        <v>#N/A</v>
      </c>
      <c r="H11" s="73" t="e">
        <f>'phius_monthly climate data'!W2</f>
        <v>#N/A</v>
      </c>
      <c r="I11" s="73" t="e">
        <f>'phius_monthly climate data'!X2</f>
        <v>#N/A</v>
      </c>
      <c r="J11" s="73" t="e">
        <f>'phius_monthly climate data'!Y2</f>
        <v>#N/A</v>
      </c>
      <c r="K11" s="73" t="e">
        <f>'phius_monthly climate data'!Z2</f>
        <v>#N/A</v>
      </c>
      <c r="L11" s="73" t="e">
        <f>'phius_monthly climate data'!AA2</f>
        <v>#N/A</v>
      </c>
      <c r="M11" s="73" t="e">
        <f>'phius_monthly climate data'!AB2</f>
        <v>#N/A</v>
      </c>
      <c r="N11" s="74" t="e">
        <f>'phius_monthly climate data'!AC2</f>
        <v>#N/A</v>
      </c>
      <c r="O11" s="19"/>
      <c r="P11" s="19"/>
      <c r="Q11" s="19"/>
    </row>
    <row r="12" spans="2:21" ht="15.6" thickBot="1" x14ac:dyDescent="0.25">
      <c r="B12" s="23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2:21" s="25" customFormat="1" ht="25.5" customHeight="1" thickBot="1" x14ac:dyDescent="0.25">
      <c r="B13" s="24" t="s">
        <v>1166</v>
      </c>
      <c r="C13" s="91" t="e">
        <f t="shared" ref="C13:H13" si="0">IF(C11&lt;68,($C$18*C11)+$C$19,($C$22*C11)+$C$23)</f>
        <v>#N/A</v>
      </c>
      <c r="D13" s="91" t="e">
        <f t="shared" si="0"/>
        <v>#N/A</v>
      </c>
      <c r="E13" s="91" t="e">
        <f t="shared" si="0"/>
        <v>#N/A</v>
      </c>
      <c r="F13" s="91" t="e">
        <f t="shared" si="0"/>
        <v>#N/A</v>
      </c>
      <c r="G13" s="91" t="e">
        <f t="shared" si="0"/>
        <v>#N/A</v>
      </c>
      <c r="H13" s="91" t="e">
        <f t="shared" si="0"/>
        <v>#N/A</v>
      </c>
      <c r="I13" s="91" t="e">
        <f>IF(I11&lt;68,($C$18*I11)+$C$19,($C$22*I11)+$C$23)</f>
        <v>#N/A</v>
      </c>
      <c r="J13" s="91" t="e">
        <f t="shared" ref="J13:N13" si="1">IF(J11&lt;68,($C$18*J11)+$C$19,($C$22*J11)+$C$23)</f>
        <v>#N/A</v>
      </c>
      <c r="K13" s="91" t="e">
        <f t="shared" si="1"/>
        <v>#N/A</v>
      </c>
      <c r="L13" s="91" t="e">
        <f t="shared" si="1"/>
        <v>#N/A</v>
      </c>
      <c r="M13" s="91" t="e">
        <f t="shared" si="1"/>
        <v>#N/A</v>
      </c>
      <c r="N13" s="92" t="e">
        <f t="shared" si="1"/>
        <v>#N/A</v>
      </c>
      <c r="O13" s="19"/>
      <c r="P13" s="19"/>
      <c r="Q13" s="19"/>
    </row>
    <row r="14" spans="2:21" ht="13.2" thickBot="1" x14ac:dyDescent="0.25"/>
    <row r="15" spans="2:21" ht="36" customHeight="1" thickBot="1" x14ac:dyDescent="0.25">
      <c r="B15" s="55" t="s">
        <v>1167</v>
      </c>
      <c r="C15" s="56" t="s">
        <v>1168</v>
      </c>
      <c r="D15" s="57" t="s">
        <v>1169</v>
      </c>
    </row>
    <row r="16" spans="2:21" ht="15" x14ac:dyDescent="0.35">
      <c r="B16" s="58" t="s">
        <v>1181</v>
      </c>
      <c r="C16" s="93">
        <f>C35</f>
        <v>5.2</v>
      </c>
      <c r="D16" s="94">
        <f>B35</f>
        <v>68</v>
      </c>
    </row>
    <row r="17" spans="2:23" ht="14.4" x14ac:dyDescent="0.2">
      <c r="B17" s="26"/>
      <c r="C17" s="95">
        <f>C26</f>
        <v>1.7</v>
      </c>
      <c r="D17" s="96">
        <f>B26</f>
        <v>-13</v>
      </c>
    </row>
    <row r="18" spans="2:23" ht="15" x14ac:dyDescent="0.35">
      <c r="B18" s="59" t="s">
        <v>1171</v>
      </c>
      <c r="C18" s="60">
        <v>4.4200000000000003E-2</v>
      </c>
      <c r="D18" s="27"/>
    </row>
    <row r="19" spans="2:23" ht="15" x14ac:dyDescent="0.35">
      <c r="B19" s="59" t="s">
        <v>1172</v>
      </c>
      <c r="C19" s="60">
        <v>2.0533000000000001</v>
      </c>
      <c r="D19" s="27"/>
      <c r="U19" s="21"/>
      <c r="W19" s="21"/>
    </row>
    <row r="20" spans="2:23" ht="15" x14ac:dyDescent="0.35">
      <c r="B20" s="61" t="s">
        <v>1182</v>
      </c>
      <c r="C20" s="95">
        <f>C35</f>
        <v>5.2</v>
      </c>
      <c r="D20" s="96">
        <v>68</v>
      </c>
    </row>
    <row r="21" spans="2:23" ht="14.4" x14ac:dyDescent="0.2">
      <c r="B21" s="26"/>
      <c r="C21" s="95">
        <f>C40</f>
        <v>3.8</v>
      </c>
      <c r="D21" s="96">
        <f>B40</f>
        <v>113</v>
      </c>
    </row>
    <row r="22" spans="2:23" ht="15" x14ac:dyDescent="0.35">
      <c r="B22" s="59" t="s">
        <v>1171</v>
      </c>
      <c r="C22" s="60">
        <v>-3.1399999999999997E-2</v>
      </c>
      <c r="D22" s="27"/>
    </row>
    <row r="23" spans="2:23" ht="15.6" thickBot="1" x14ac:dyDescent="0.4">
      <c r="B23" s="62" t="s">
        <v>1172</v>
      </c>
      <c r="C23" s="63">
        <v>7.3276000000000003</v>
      </c>
      <c r="D23" s="28"/>
    </row>
    <row r="24" spans="2:23" ht="13.2" thickBot="1" x14ac:dyDescent="0.25">
      <c r="C24" s="19"/>
      <c r="D24" s="19"/>
    </row>
    <row r="25" spans="2:23" ht="15.6" thickBot="1" x14ac:dyDescent="0.25">
      <c r="B25" s="64" t="s">
        <v>1173</v>
      </c>
      <c r="C25" s="65" t="s">
        <v>1174</v>
      </c>
      <c r="D25" s="19"/>
    </row>
    <row r="26" spans="2:23" ht="13.8" x14ac:dyDescent="0.3">
      <c r="B26" s="97">
        <v>-13</v>
      </c>
      <c r="C26" s="98">
        <v>1.7</v>
      </c>
      <c r="D26" s="19"/>
    </row>
    <row r="27" spans="2:23" ht="13.8" x14ac:dyDescent="0.3">
      <c r="B27" s="99">
        <v>-4</v>
      </c>
      <c r="C27" s="100">
        <v>2</v>
      </c>
      <c r="D27" s="19"/>
    </row>
    <row r="28" spans="2:23" ht="13.8" x14ac:dyDescent="0.3">
      <c r="B28" s="99">
        <v>5</v>
      </c>
      <c r="C28" s="100">
        <v>2.2000000000000002</v>
      </c>
      <c r="D28" s="19"/>
    </row>
    <row r="29" spans="2:23" ht="13.8" x14ac:dyDescent="0.3">
      <c r="B29" s="99">
        <v>14</v>
      </c>
      <c r="C29" s="100">
        <v>2.5</v>
      </c>
      <c r="D29" s="19"/>
    </row>
    <row r="30" spans="2:23" ht="13.8" x14ac:dyDescent="0.3">
      <c r="B30" s="99">
        <v>23</v>
      </c>
      <c r="C30" s="100">
        <v>3</v>
      </c>
      <c r="D30" s="19"/>
    </row>
    <row r="31" spans="2:23" ht="13.8" x14ac:dyDescent="0.3">
      <c r="B31" s="99">
        <v>32</v>
      </c>
      <c r="C31" s="100">
        <v>3.2</v>
      </c>
      <c r="D31" s="19"/>
    </row>
    <row r="32" spans="2:23" ht="13.8" x14ac:dyDescent="0.3">
      <c r="B32" s="99">
        <v>41</v>
      </c>
      <c r="C32" s="100">
        <v>3.7</v>
      </c>
      <c r="D32" s="19"/>
    </row>
    <row r="33" spans="2:4" ht="13.8" x14ac:dyDescent="0.3">
      <c r="B33" s="99">
        <v>50</v>
      </c>
      <c r="C33" s="100">
        <v>4.5</v>
      </c>
      <c r="D33" s="19"/>
    </row>
    <row r="34" spans="2:4" ht="13.8" x14ac:dyDescent="0.3">
      <c r="B34" s="99">
        <v>59</v>
      </c>
      <c r="C34" s="100">
        <v>4.7</v>
      </c>
      <c r="D34" s="19"/>
    </row>
    <row r="35" spans="2:4" ht="13.8" x14ac:dyDescent="0.3">
      <c r="B35" s="99">
        <v>68</v>
      </c>
      <c r="C35" s="100">
        <v>5.2</v>
      </c>
      <c r="D35" s="19"/>
    </row>
    <row r="36" spans="2:4" ht="13.8" x14ac:dyDescent="0.3">
      <c r="B36" s="99">
        <v>77</v>
      </c>
      <c r="C36" s="100">
        <v>4.9000000000000004</v>
      </c>
      <c r="D36" s="19"/>
    </row>
    <row r="37" spans="2:4" ht="13.8" x14ac:dyDescent="0.3">
      <c r="B37" s="99">
        <v>86</v>
      </c>
      <c r="C37" s="100">
        <v>4.5999999999999996</v>
      </c>
      <c r="D37" s="19"/>
    </row>
    <row r="38" spans="2:4" ht="13.8" x14ac:dyDescent="0.3">
      <c r="B38" s="99">
        <v>95</v>
      </c>
      <c r="C38" s="100">
        <v>4.4000000000000004</v>
      </c>
      <c r="D38" s="19"/>
    </row>
    <row r="39" spans="2:4" ht="13.8" x14ac:dyDescent="0.3">
      <c r="B39" s="99">
        <v>104</v>
      </c>
      <c r="C39" s="100">
        <v>4</v>
      </c>
      <c r="D39" s="19"/>
    </row>
    <row r="40" spans="2:4" ht="14.4" thickBot="1" x14ac:dyDescent="0.35">
      <c r="B40" s="101">
        <v>113</v>
      </c>
      <c r="C40" s="102">
        <v>3.8</v>
      </c>
      <c r="D40" s="19"/>
    </row>
    <row r="44" spans="2:4" x14ac:dyDescent="0.2">
      <c r="B44" s="18" t="s">
        <v>1175</v>
      </c>
    </row>
    <row r="45" spans="2:4" x14ac:dyDescent="0.2">
      <c r="B45" s="19" t="s">
        <v>1176</v>
      </c>
      <c r="C45" s="19"/>
      <c r="D45" s="19"/>
    </row>
    <row r="47" spans="2:4" x14ac:dyDescent="0.2">
      <c r="B47" s="19" t="s">
        <v>1177</v>
      </c>
      <c r="C47" s="19"/>
      <c r="D47" s="19"/>
    </row>
    <row r="48" spans="2:4" x14ac:dyDescent="0.2">
      <c r="B48" s="29"/>
      <c r="C48" s="29"/>
      <c r="D48" s="29"/>
    </row>
    <row r="49" spans="2:4" x14ac:dyDescent="0.2">
      <c r="B49" s="19" t="s">
        <v>1178</v>
      </c>
      <c r="C49" s="19"/>
      <c r="D49" s="19"/>
    </row>
    <row r="51" spans="2:4" x14ac:dyDescent="0.2">
      <c r="B51" s="19" t="s">
        <v>1179</v>
      </c>
      <c r="C51" s="19"/>
      <c r="D51" s="19"/>
    </row>
    <row r="53" spans="2:4" x14ac:dyDescent="0.2">
      <c r="B53" s="19"/>
      <c r="C53" s="19"/>
      <c r="D53" s="19"/>
    </row>
  </sheetData>
  <sheetProtection sheet="1" objects="1" scenarios="1"/>
  <mergeCells count="6">
    <mergeCell ref="C8:N8"/>
    <mergeCell ref="B5:D6"/>
    <mergeCell ref="E5:E6"/>
    <mergeCell ref="B2:E2"/>
    <mergeCell ref="B3:D4"/>
    <mergeCell ref="E3:E4"/>
  </mergeCells>
  <pageMargins left="0.75" right="0.75" top="1" bottom="1" header="0.5" footer="0.5"/>
  <pageSetup orientation="portrait" horizontalDpi="4294967292" verticalDpi="4294967292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W60"/>
  <sheetViews>
    <sheetView zoomScaleNormal="100" zoomScalePageLayoutView="120" workbookViewId="0">
      <selection activeCell="C13" sqref="C13"/>
    </sheetView>
  </sheetViews>
  <sheetFormatPr defaultColWidth="11" defaultRowHeight="12.6" x14ac:dyDescent="0.2"/>
  <cols>
    <col min="1" max="1" width="2.6328125" style="5" customWidth="1"/>
    <col min="2" max="2" width="30.453125" style="31" customWidth="1"/>
    <col min="3" max="3" width="12.36328125" style="31" bestFit="1" customWidth="1"/>
    <col min="4" max="4" width="9.36328125" style="31" customWidth="1"/>
    <col min="5" max="14" width="9.453125" style="5" customWidth="1"/>
    <col min="15" max="15" width="8.90625" style="5" bestFit="1" customWidth="1"/>
    <col min="16" max="16" width="9.453125" style="5" customWidth="1"/>
    <col min="17" max="17" width="9.26953125" style="5" customWidth="1"/>
    <col min="18" max="19" width="16.08984375" style="5" customWidth="1"/>
    <col min="20" max="16384" width="11" style="5"/>
  </cols>
  <sheetData>
    <row r="1" spans="2:17" ht="13.2" thickBot="1" x14ac:dyDescent="0.25"/>
    <row r="2" spans="2:17" s="32" customFormat="1" ht="45.75" customHeight="1" thickBot="1" x14ac:dyDescent="0.25">
      <c r="B2" s="236" t="s">
        <v>1183</v>
      </c>
      <c r="C2" s="252"/>
      <c r="D2" s="252"/>
      <c r="E2" s="253"/>
      <c r="F2" s="5"/>
      <c r="G2" s="5"/>
      <c r="H2" s="5"/>
      <c r="I2" s="5"/>
      <c r="J2" s="5"/>
      <c r="K2" s="5"/>
      <c r="L2" s="5"/>
      <c r="M2" s="5"/>
      <c r="N2" s="5"/>
      <c r="O2" s="5"/>
    </row>
    <row r="3" spans="2:17" ht="17.25" customHeight="1" thickBot="1" x14ac:dyDescent="0.25">
      <c r="B3" s="254" t="s">
        <v>11</v>
      </c>
      <c r="C3" s="253"/>
      <c r="D3" s="255">
        <f>SANCO2!D27</f>
        <v>0</v>
      </c>
      <c r="E3" s="256"/>
      <c r="F3" s="30" t="s">
        <v>1184</v>
      </c>
      <c r="P3" s="32"/>
      <c r="Q3" s="32"/>
    </row>
    <row r="4" spans="2:17" ht="36.75" customHeight="1" thickBot="1" x14ac:dyDescent="0.25">
      <c r="B4" s="254" t="s">
        <v>1185</v>
      </c>
      <c r="C4" s="253"/>
      <c r="D4" s="255">
        <f>SANCO2!F40</f>
        <v>0</v>
      </c>
      <c r="E4" s="257"/>
      <c r="F4" s="30" t="s">
        <v>1186</v>
      </c>
      <c r="P4" s="32"/>
      <c r="Q4" s="32"/>
    </row>
    <row r="5" spans="2:17" ht="13.2" thickBot="1" x14ac:dyDescent="0.25">
      <c r="B5" s="5"/>
      <c r="C5" s="5"/>
      <c r="D5" s="5"/>
      <c r="P5" s="32"/>
      <c r="Q5" s="32"/>
    </row>
    <row r="6" spans="2:17" ht="12.75" customHeight="1" x14ac:dyDescent="0.2">
      <c r="B6" s="258" t="s">
        <v>15</v>
      </c>
      <c r="C6" s="229"/>
      <c r="D6" s="230"/>
      <c r="E6" s="259" t="e">
        <f>O20/(O15+O18)</f>
        <v>#DIV/0!</v>
      </c>
      <c r="P6" s="32"/>
      <c r="Q6" s="32"/>
    </row>
    <row r="7" spans="2:17" ht="13.2" thickBot="1" x14ac:dyDescent="0.25">
      <c r="B7" s="231"/>
      <c r="C7" s="232"/>
      <c r="D7" s="233"/>
      <c r="E7" s="260"/>
      <c r="P7" s="32"/>
      <c r="Q7" s="32"/>
    </row>
    <row r="8" spans="2:17" ht="18" customHeight="1" x14ac:dyDescent="0.2">
      <c r="B8" s="258" t="s">
        <v>16</v>
      </c>
      <c r="C8" s="229"/>
      <c r="D8" s="230"/>
      <c r="E8" s="259" t="e">
        <f>1/E6</f>
        <v>#DIV/0!</v>
      </c>
      <c r="P8" s="32"/>
      <c r="Q8" s="32"/>
    </row>
    <row r="9" spans="2:17" ht="18" customHeight="1" thickBot="1" x14ac:dyDescent="0.25">
      <c r="B9" s="231"/>
      <c r="C9" s="232"/>
      <c r="D9" s="233"/>
      <c r="E9" s="260"/>
      <c r="P9" s="32"/>
      <c r="Q9" s="32"/>
    </row>
    <row r="10" spans="2:17" ht="13.2" thickBot="1" x14ac:dyDescent="0.25">
      <c r="B10" s="30"/>
      <c r="C10" s="30"/>
      <c r="D10" s="30"/>
      <c r="P10" s="32"/>
      <c r="Q10" s="32"/>
    </row>
    <row r="11" spans="2:17" s="32" customFormat="1" ht="15.6" thickBot="1" x14ac:dyDescent="0.25">
      <c r="B11" s="43" t="s">
        <v>1162</v>
      </c>
      <c r="C11" s="239" t="str">
        <f>'phius_monthly climate data'!Q2</f>
        <v>Select</v>
      </c>
      <c r="D11" s="240"/>
      <c r="E11" s="240"/>
      <c r="F11" s="240"/>
      <c r="G11" s="240"/>
      <c r="H11" s="240"/>
      <c r="I11" s="240"/>
      <c r="J11" s="240"/>
      <c r="K11" s="240"/>
      <c r="L11" s="240"/>
      <c r="M11" s="240"/>
      <c r="N11" s="241"/>
    </row>
    <row r="12" spans="2:17" s="32" customFormat="1" ht="15" x14ac:dyDescent="0.2">
      <c r="B12" s="43" t="s">
        <v>1163</v>
      </c>
      <c r="C12" s="44" t="s">
        <v>20</v>
      </c>
      <c r="D12" s="44" t="s">
        <v>21</v>
      </c>
      <c r="E12" s="44" t="s">
        <v>22</v>
      </c>
      <c r="F12" s="44" t="s">
        <v>23</v>
      </c>
      <c r="G12" s="44" t="s">
        <v>24</v>
      </c>
      <c r="H12" s="44" t="s">
        <v>25</v>
      </c>
      <c r="I12" s="44" t="s">
        <v>26</v>
      </c>
      <c r="J12" s="44" t="s">
        <v>27</v>
      </c>
      <c r="K12" s="44" t="s">
        <v>28</v>
      </c>
      <c r="L12" s="44" t="s">
        <v>29</v>
      </c>
      <c r="M12" s="44" t="s">
        <v>30</v>
      </c>
      <c r="N12" s="45" t="s">
        <v>31</v>
      </c>
    </row>
    <row r="13" spans="2:17" s="17" customFormat="1" ht="15" x14ac:dyDescent="0.2">
      <c r="B13" s="46" t="s">
        <v>1164</v>
      </c>
      <c r="C13" s="47">
        <v>31</v>
      </c>
      <c r="D13" s="47">
        <v>28</v>
      </c>
      <c r="E13" s="47">
        <v>31</v>
      </c>
      <c r="F13" s="47">
        <v>30</v>
      </c>
      <c r="G13" s="47">
        <v>31</v>
      </c>
      <c r="H13" s="47">
        <v>30</v>
      </c>
      <c r="I13" s="47">
        <v>31</v>
      </c>
      <c r="J13" s="47">
        <v>31</v>
      </c>
      <c r="K13" s="47">
        <v>30</v>
      </c>
      <c r="L13" s="47">
        <v>31</v>
      </c>
      <c r="M13" s="47">
        <v>30</v>
      </c>
      <c r="N13" s="48">
        <v>31</v>
      </c>
    </row>
    <row r="14" spans="2:17" s="32" customFormat="1" ht="15.6" thickBot="1" x14ac:dyDescent="0.25">
      <c r="B14" s="49" t="s">
        <v>1165</v>
      </c>
      <c r="C14" s="73" t="e">
        <f>'phius_monthly climate data'!R2</f>
        <v>#N/A</v>
      </c>
      <c r="D14" s="73" t="e">
        <f>'phius_monthly climate data'!S2</f>
        <v>#N/A</v>
      </c>
      <c r="E14" s="73" t="e">
        <f>'phius_monthly climate data'!T2</f>
        <v>#N/A</v>
      </c>
      <c r="F14" s="73" t="e">
        <f>'phius_monthly climate data'!U2</f>
        <v>#N/A</v>
      </c>
      <c r="G14" s="73" t="e">
        <f>'phius_monthly climate data'!V2</f>
        <v>#N/A</v>
      </c>
      <c r="H14" s="73" t="e">
        <f>'phius_monthly climate data'!W2</f>
        <v>#N/A</v>
      </c>
      <c r="I14" s="73" t="e">
        <f>'phius_monthly climate data'!X2</f>
        <v>#N/A</v>
      </c>
      <c r="J14" s="73" t="e">
        <f>'phius_monthly climate data'!Y2</f>
        <v>#N/A</v>
      </c>
      <c r="K14" s="73" t="e">
        <f>'phius_monthly climate data'!Z2</f>
        <v>#N/A</v>
      </c>
      <c r="L14" s="73" t="e">
        <f>'phius_monthly climate data'!AA2</f>
        <v>#N/A</v>
      </c>
      <c r="M14" s="73" t="e">
        <f>'phius_monthly climate data'!AB2</f>
        <v>#N/A</v>
      </c>
      <c r="N14" s="74" t="e">
        <f>'phius_monthly climate data'!AC2</f>
        <v>#N/A</v>
      </c>
    </row>
    <row r="15" spans="2:17" s="32" customFormat="1" ht="30.6" thickBot="1" x14ac:dyDescent="0.25">
      <c r="B15" s="66" t="s">
        <v>1187</v>
      </c>
      <c r="C15" s="72">
        <f>SANCO2!F38</f>
        <v>0</v>
      </c>
      <c r="D15" s="72">
        <f>SANCO2!G38</f>
        <v>0</v>
      </c>
      <c r="E15" s="72">
        <f>SANCO2!H38</f>
        <v>0</v>
      </c>
      <c r="F15" s="72">
        <f>SANCO2!I38</f>
        <v>0</v>
      </c>
      <c r="G15" s="72">
        <f>SANCO2!J38</f>
        <v>0</v>
      </c>
      <c r="H15" s="72">
        <f>SANCO2!K38</f>
        <v>0</v>
      </c>
      <c r="I15" s="72">
        <f>SANCO2!L38</f>
        <v>0</v>
      </c>
      <c r="J15" s="72">
        <f>SANCO2!M38</f>
        <v>0</v>
      </c>
      <c r="K15" s="72">
        <f>SANCO2!N38</f>
        <v>0</v>
      </c>
      <c r="L15" s="72">
        <f>SANCO2!O38</f>
        <v>0</v>
      </c>
      <c r="M15" s="72">
        <f>SANCO2!P38</f>
        <v>0</v>
      </c>
      <c r="N15" s="72">
        <f>SANCO2!Q38</f>
        <v>0</v>
      </c>
      <c r="O15" s="80">
        <f>SUM(C15:N15)</f>
        <v>0</v>
      </c>
    </row>
    <row r="16" spans="2:17" s="32" customFormat="1" ht="30.6" thickBot="1" x14ac:dyDescent="0.25">
      <c r="B16" s="66" t="s">
        <v>1188</v>
      </c>
      <c r="C16" s="72">
        <f>SANCO2!F39</f>
        <v>0</v>
      </c>
      <c r="D16" s="72">
        <f>SANCO2!G39</f>
        <v>0</v>
      </c>
      <c r="E16" s="72">
        <f>SANCO2!H39</f>
        <v>0</v>
      </c>
      <c r="F16" s="72">
        <f>SANCO2!I39</f>
        <v>0</v>
      </c>
      <c r="G16" s="72">
        <f>SANCO2!J39</f>
        <v>0</v>
      </c>
      <c r="H16" s="72">
        <f>SANCO2!K39</f>
        <v>0</v>
      </c>
      <c r="I16" s="72">
        <f>SANCO2!L39</f>
        <v>0</v>
      </c>
      <c r="J16" s="72">
        <f>SANCO2!M39</f>
        <v>0</v>
      </c>
      <c r="K16" s="72">
        <f>SANCO2!N39</f>
        <v>0</v>
      </c>
      <c r="L16" s="72">
        <f>SANCO2!O39</f>
        <v>0</v>
      </c>
      <c r="M16" s="72">
        <f>SANCO2!P39</f>
        <v>0</v>
      </c>
      <c r="N16" s="72">
        <f>SANCO2!Q39</f>
        <v>0</v>
      </c>
      <c r="P16" s="75"/>
    </row>
    <row r="17" spans="2:23" s="32" customFormat="1" ht="15.6" thickBot="1" x14ac:dyDescent="0.25">
      <c r="B17" s="66" t="s">
        <v>1189</v>
      </c>
      <c r="C17" s="103" t="e">
        <f>C16/MAX($C$16:$N$16)</f>
        <v>#DIV/0!</v>
      </c>
      <c r="D17" s="103" t="e">
        <f t="shared" ref="D17:N17" si="0">D16/MAX($C$16:$N$16)</f>
        <v>#DIV/0!</v>
      </c>
      <c r="E17" s="103" t="e">
        <f t="shared" si="0"/>
        <v>#DIV/0!</v>
      </c>
      <c r="F17" s="103" t="e">
        <f t="shared" si="0"/>
        <v>#DIV/0!</v>
      </c>
      <c r="G17" s="103" t="e">
        <f t="shared" si="0"/>
        <v>#DIV/0!</v>
      </c>
      <c r="H17" s="103" t="e">
        <f t="shared" si="0"/>
        <v>#DIV/0!</v>
      </c>
      <c r="I17" s="103" t="e">
        <f t="shared" si="0"/>
        <v>#DIV/0!</v>
      </c>
      <c r="J17" s="103" t="e">
        <f t="shared" si="0"/>
        <v>#DIV/0!</v>
      </c>
      <c r="K17" s="103" t="e">
        <f t="shared" si="0"/>
        <v>#DIV/0!</v>
      </c>
      <c r="L17" s="103" t="e">
        <f t="shared" si="0"/>
        <v>#DIV/0!</v>
      </c>
      <c r="M17" s="103" t="e">
        <f t="shared" si="0"/>
        <v>#DIV/0!</v>
      </c>
      <c r="N17" s="104" t="e">
        <f t="shared" si="0"/>
        <v>#DIV/0!</v>
      </c>
    </row>
    <row r="18" spans="2:23" ht="15.6" thickBot="1" x14ac:dyDescent="0.25">
      <c r="B18" s="66" t="s">
        <v>1190</v>
      </c>
      <c r="C18" s="103" t="e">
        <f>$O$18/12*C17</f>
        <v>#DIV/0!</v>
      </c>
      <c r="D18" s="103" t="e">
        <f t="shared" ref="D18:N18" si="1">$O$18/12*D17</f>
        <v>#DIV/0!</v>
      </c>
      <c r="E18" s="103" t="e">
        <f t="shared" si="1"/>
        <v>#DIV/0!</v>
      </c>
      <c r="F18" s="103" t="e">
        <f t="shared" si="1"/>
        <v>#DIV/0!</v>
      </c>
      <c r="G18" s="103" t="e">
        <f t="shared" si="1"/>
        <v>#DIV/0!</v>
      </c>
      <c r="H18" s="103" t="e">
        <f t="shared" si="1"/>
        <v>#DIV/0!</v>
      </c>
      <c r="I18" s="103" t="e">
        <f t="shared" si="1"/>
        <v>#DIV/0!</v>
      </c>
      <c r="J18" s="103" t="e">
        <f t="shared" si="1"/>
        <v>#DIV/0!</v>
      </c>
      <c r="K18" s="103" t="e">
        <f t="shared" si="1"/>
        <v>#DIV/0!</v>
      </c>
      <c r="L18" s="103" t="e">
        <f t="shared" si="1"/>
        <v>#DIV/0!</v>
      </c>
      <c r="M18" s="103" t="e">
        <f t="shared" si="1"/>
        <v>#DIV/0!</v>
      </c>
      <c r="N18" s="104" t="e">
        <f t="shared" si="1"/>
        <v>#DIV/0!</v>
      </c>
      <c r="O18" s="80" t="e">
        <f>D4/D3</f>
        <v>#DIV/0!</v>
      </c>
      <c r="Q18" s="32"/>
    </row>
    <row r="19" spans="2:23" s="8" customFormat="1" ht="15.6" thickBot="1" x14ac:dyDescent="0.25">
      <c r="B19" s="66" t="s">
        <v>1166</v>
      </c>
      <c r="C19" s="79" t="e">
        <f t="shared" ref="C19:N19" si="2">IF(C14&lt;68,($C$25*C14)+$C$26,($C$29*C14)+$C$30)</f>
        <v>#N/A</v>
      </c>
      <c r="D19" s="79" t="e">
        <f t="shared" si="2"/>
        <v>#N/A</v>
      </c>
      <c r="E19" s="79" t="e">
        <f t="shared" si="2"/>
        <v>#N/A</v>
      </c>
      <c r="F19" s="79" t="e">
        <f t="shared" si="2"/>
        <v>#N/A</v>
      </c>
      <c r="G19" s="79" t="e">
        <f t="shared" si="2"/>
        <v>#N/A</v>
      </c>
      <c r="H19" s="79" t="e">
        <f t="shared" si="2"/>
        <v>#N/A</v>
      </c>
      <c r="I19" s="79" t="e">
        <f t="shared" si="2"/>
        <v>#N/A</v>
      </c>
      <c r="J19" s="79" t="e">
        <f t="shared" si="2"/>
        <v>#N/A</v>
      </c>
      <c r="K19" s="79" t="e">
        <f t="shared" si="2"/>
        <v>#N/A</v>
      </c>
      <c r="L19" s="79" t="e">
        <f t="shared" si="2"/>
        <v>#N/A</v>
      </c>
      <c r="M19" s="79" t="e">
        <f t="shared" si="2"/>
        <v>#N/A</v>
      </c>
      <c r="N19" s="80" t="e">
        <f t="shared" si="2"/>
        <v>#N/A</v>
      </c>
      <c r="Q19" s="5"/>
    </row>
    <row r="20" spans="2:23" ht="15.6" thickBot="1" x14ac:dyDescent="0.25">
      <c r="B20" s="66" t="s">
        <v>1191</v>
      </c>
      <c r="C20" s="79" t="e">
        <f>(C15+C18)*C19</f>
        <v>#DIV/0!</v>
      </c>
      <c r="D20" s="79" t="e">
        <f t="shared" ref="D20:N20" si="3">(D15+D18)*D19</f>
        <v>#DIV/0!</v>
      </c>
      <c r="E20" s="79" t="e">
        <f t="shared" si="3"/>
        <v>#DIV/0!</v>
      </c>
      <c r="F20" s="79" t="e">
        <f t="shared" si="3"/>
        <v>#DIV/0!</v>
      </c>
      <c r="G20" s="79" t="e">
        <f t="shared" si="3"/>
        <v>#DIV/0!</v>
      </c>
      <c r="H20" s="79" t="e">
        <f t="shared" si="3"/>
        <v>#DIV/0!</v>
      </c>
      <c r="I20" s="79" t="e">
        <f t="shared" si="3"/>
        <v>#DIV/0!</v>
      </c>
      <c r="J20" s="79" t="e">
        <f t="shared" si="3"/>
        <v>#DIV/0!</v>
      </c>
      <c r="K20" s="79" t="e">
        <f t="shared" si="3"/>
        <v>#DIV/0!</v>
      </c>
      <c r="L20" s="79" t="e">
        <f t="shared" si="3"/>
        <v>#DIV/0!</v>
      </c>
      <c r="M20" s="79" t="e">
        <f t="shared" si="3"/>
        <v>#DIV/0!</v>
      </c>
      <c r="N20" s="79" t="e">
        <f t="shared" si="3"/>
        <v>#DIV/0!</v>
      </c>
      <c r="O20" s="80" t="e">
        <f>SUM(C20:N20)</f>
        <v>#DIV/0!</v>
      </c>
    </row>
    <row r="21" spans="2:23" ht="13.2" thickBot="1" x14ac:dyDescent="0.25"/>
    <row r="22" spans="2:23" ht="36" customHeight="1" thickBot="1" x14ac:dyDescent="0.25">
      <c r="B22" s="51" t="s">
        <v>1167</v>
      </c>
      <c r="C22" s="52" t="s">
        <v>1168</v>
      </c>
      <c r="D22" s="53" t="s">
        <v>1169</v>
      </c>
    </row>
    <row r="23" spans="2:23" ht="15" x14ac:dyDescent="0.2">
      <c r="B23" s="67" t="s">
        <v>1181</v>
      </c>
      <c r="C23" s="81">
        <f>C42</f>
        <v>5.2</v>
      </c>
      <c r="D23" s="82">
        <f>B42</f>
        <v>68</v>
      </c>
    </row>
    <row r="24" spans="2:23" ht="15" x14ac:dyDescent="0.2">
      <c r="B24" s="68"/>
      <c r="C24" s="83">
        <f>C33</f>
        <v>1.7</v>
      </c>
      <c r="D24" s="84">
        <f>B33</f>
        <v>-13</v>
      </c>
    </row>
    <row r="25" spans="2:23" ht="15" x14ac:dyDescent="0.35">
      <c r="B25" s="69" t="s">
        <v>1171</v>
      </c>
      <c r="C25" s="60">
        <v>4.4200000000000003E-2</v>
      </c>
      <c r="D25" s="33"/>
    </row>
    <row r="26" spans="2:23" ht="15" x14ac:dyDescent="0.35">
      <c r="B26" s="69" t="s">
        <v>1172</v>
      </c>
      <c r="C26" s="60">
        <v>2.0533000000000001</v>
      </c>
      <c r="D26" s="33"/>
      <c r="U26" s="32"/>
      <c r="W26" s="32"/>
    </row>
    <row r="27" spans="2:23" ht="15" x14ac:dyDescent="0.2">
      <c r="B27" s="70" t="s">
        <v>1192</v>
      </c>
      <c r="C27" s="83">
        <f>C42</f>
        <v>5.2</v>
      </c>
      <c r="D27" s="84">
        <v>68</v>
      </c>
    </row>
    <row r="28" spans="2:23" ht="15" x14ac:dyDescent="0.2">
      <c r="B28" s="68"/>
      <c r="C28" s="83">
        <f>C47</f>
        <v>3.8</v>
      </c>
      <c r="D28" s="84">
        <f>B47</f>
        <v>113</v>
      </c>
    </row>
    <row r="29" spans="2:23" ht="15" x14ac:dyDescent="0.35">
      <c r="B29" s="69" t="s">
        <v>1171</v>
      </c>
      <c r="C29" s="60">
        <v>-3.1399999999999997E-2</v>
      </c>
      <c r="D29" s="33"/>
    </row>
    <row r="30" spans="2:23" ht="15.6" thickBot="1" x14ac:dyDescent="0.4">
      <c r="B30" s="71" t="s">
        <v>1172</v>
      </c>
      <c r="C30" s="63">
        <v>7.3276000000000003</v>
      </c>
      <c r="D30" s="34"/>
    </row>
    <row r="31" spans="2:23" ht="13.2" thickBot="1" x14ac:dyDescent="0.25">
      <c r="C31" s="5"/>
      <c r="D31" s="5"/>
    </row>
    <row r="32" spans="2:23" ht="15.6" thickBot="1" x14ac:dyDescent="0.25">
      <c r="B32" s="50" t="s">
        <v>1173</v>
      </c>
      <c r="C32" s="54" t="s">
        <v>1174</v>
      </c>
      <c r="D32" s="5"/>
    </row>
    <row r="33" spans="2:4" ht="13.8" x14ac:dyDescent="0.2">
      <c r="B33" s="105">
        <v>-13</v>
      </c>
      <c r="C33" s="106">
        <v>1.7</v>
      </c>
      <c r="D33" s="5"/>
    </row>
    <row r="34" spans="2:4" ht="13.8" x14ac:dyDescent="0.2">
      <c r="B34" s="107">
        <v>-4</v>
      </c>
      <c r="C34" s="108">
        <v>2</v>
      </c>
      <c r="D34" s="5"/>
    </row>
    <row r="35" spans="2:4" ht="13.8" x14ac:dyDescent="0.2">
      <c r="B35" s="107">
        <v>5</v>
      </c>
      <c r="C35" s="108">
        <v>2.2000000000000002</v>
      </c>
      <c r="D35" s="5"/>
    </row>
    <row r="36" spans="2:4" ht="13.8" x14ac:dyDescent="0.2">
      <c r="B36" s="107">
        <v>14</v>
      </c>
      <c r="C36" s="108">
        <v>2.5</v>
      </c>
      <c r="D36" s="5"/>
    </row>
    <row r="37" spans="2:4" ht="13.8" x14ac:dyDescent="0.2">
      <c r="B37" s="107">
        <v>23</v>
      </c>
      <c r="C37" s="108">
        <v>3</v>
      </c>
      <c r="D37" s="5"/>
    </row>
    <row r="38" spans="2:4" ht="13.8" x14ac:dyDescent="0.2">
      <c r="B38" s="107">
        <v>32</v>
      </c>
      <c r="C38" s="108">
        <v>3.2</v>
      </c>
      <c r="D38" s="5"/>
    </row>
    <row r="39" spans="2:4" ht="13.8" x14ac:dyDescent="0.2">
      <c r="B39" s="107">
        <v>41</v>
      </c>
      <c r="C39" s="108">
        <v>3.7</v>
      </c>
      <c r="D39" s="5"/>
    </row>
    <row r="40" spans="2:4" ht="13.8" x14ac:dyDescent="0.2">
      <c r="B40" s="107">
        <v>50</v>
      </c>
      <c r="C40" s="108">
        <v>4.5</v>
      </c>
      <c r="D40" s="5"/>
    </row>
    <row r="41" spans="2:4" ht="13.8" x14ac:dyDescent="0.2">
      <c r="B41" s="107">
        <v>59</v>
      </c>
      <c r="C41" s="108">
        <v>4.7</v>
      </c>
      <c r="D41" s="5"/>
    </row>
    <row r="42" spans="2:4" ht="13.8" x14ac:dyDescent="0.2">
      <c r="B42" s="107">
        <v>68</v>
      </c>
      <c r="C42" s="108">
        <v>5.2</v>
      </c>
      <c r="D42" s="5"/>
    </row>
    <row r="43" spans="2:4" ht="13.8" x14ac:dyDescent="0.2">
      <c r="B43" s="107">
        <v>77</v>
      </c>
      <c r="C43" s="108">
        <v>4.9000000000000004</v>
      </c>
      <c r="D43" s="5"/>
    </row>
    <row r="44" spans="2:4" ht="13.8" x14ac:dyDescent="0.2">
      <c r="B44" s="107">
        <v>86</v>
      </c>
      <c r="C44" s="108">
        <v>4.5999999999999996</v>
      </c>
      <c r="D44" s="5"/>
    </row>
    <row r="45" spans="2:4" ht="13.8" x14ac:dyDescent="0.2">
      <c r="B45" s="107">
        <v>95</v>
      </c>
      <c r="C45" s="108">
        <v>4.4000000000000004</v>
      </c>
      <c r="D45" s="5"/>
    </row>
    <row r="46" spans="2:4" ht="13.8" x14ac:dyDescent="0.2">
      <c r="B46" s="107">
        <v>104</v>
      </c>
      <c r="C46" s="108">
        <v>4</v>
      </c>
      <c r="D46" s="5"/>
    </row>
    <row r="47" spans="2:4" ht="14.4" thickBot="1" x14ac:dyDescent="0.25">
      <c r="B47" s="109">
        <v>113</v>
      </c>
      <c r="C47" s="110">
        <v>3.8</v>
      </c>
      <c r="D47" s="5"/>
    </row>
    <row r="51" spans="2:4" x14ac:dyDescent="0.2">
      <c r="B51" s="31" t="s">
        <v>1175</v>
      </c>
    </row>
    <row r="52" spans="2:4" x14ac:dyDescent="0.2">
      <c r="B52" s="30" t="s">
        <v>1176</v>
      </c>
      <c r="C52" s="30"/>
      <c r="D52" s="30"/>
    </row>
    <row r="54" spans="2:4" x14ac:dyDescent="0.2">
      <c r="B54" s="30" t="s">
        <v>1177</v>
      </c>
      <c r="C54" s="30"/>
      <c r="D54" s="30"/>
    </row>
    <row r="55" spans="2:4" x14ac:dyDescent="0.2">
      <c r="B55" s="35"/>
      <c r="C55" s="35"/>
      <c r="D55" s="35"/>
    </row>
    <row r="56" spans="2:4" x14ac:dyDescent="0.2">
      <c r="B56" s="30" t="s">
        <v>1178</v>
      </c>
      <c r="C56" s="5"/>
      <c r="D56" s="5"/>
    </row>
    <row r="58" spans="2:4" x14ac:dyDescent="0.2">
      <c r="B58" s="5" t="s">
        <v>1179</v>
      </c>
      <c r="C58" s="5"/>
      <c r="D58" s="5"/>
    </row>
    <row r="60" spans="2:4" x14ac:dyDescent="0.2">
      <c r="B60" s="5"/>
      <c r="C60" s="5"/>
      <c r="D60" s="5"/>
    </row>
  </sheetData>
  <sheetProtection sheet="1" objects="1" scenarios="1"/>
  <mergeCells count="10">
    <mergeCell ref="C11:N11"/>
    <mergeCell ref="B6:D7"/>
    <mergeCell ref="B8:D9"/>
    <mergeCell ref="E8:E9"/>
    <mergeCell ref="E6:E7"/>
    <mergeCell ref="B2:E2"/>
    <mergeCell ref="B3:C3"/>
    <mergeCell ref="B4:C4"/>
    <mergeCell ref="D3:E3"/>
    <mergeCell ref="D4:E4"/>
  </mergeCells>
  <phoneticPr fontId="3" type="noConversion"/>
  <pageMargins left="0.75" right="0.75" top="1" bottom="1" header="0.5" footer="0.5"/>
  <pageSetup orientation="portrait" horizontalDpi="4294967292" verticalDpi="4294967292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ACAD6B-B3AE-4544-94C3-D771AF2021E6}">
  <dimension ref="B1:W49"/>
  <sheetViews>
    <sheetView topLeftCell="A11" zoomScaleNormal="100" zoomScalePageLayoutView="120" workbookViewId="0">
      <selection activeCell="B3" sqref="B3:D4"/>
    </sheetView>
  </sheetViews>
  <sheetFormatPr defaultColWidth="11" defaultRowHeight="12.6" x14ac:dyDescent="0.2"/>
  <cols>
    <col min="1" max="1" width="2.6328125" style="19" customWidth="1"/>
    <col min="2" max="2" width="25.90625" style="18" customWidth="1"/>
    <col min="3" max="4" width="9.36328125" style="18" customWidth="1"/>
    <col min="5" max="14" width="9.453125" style="19" customWidth="1"/>
    <col min="15" max="15" width="8.90625" style="19" bestFit="1" customWidth="1"/>
    <col min="16" max="16" width="9.453125" style="19" customWidth="1"/>
    <col min="17" max="17" width="6.453125" style="19" customWidth="1"/>
    <col min="18" max="16384" width="11" style="19"/>
  </cols>
  <sheetData>
    <row r="1" spans="2:21" ht="13.2" thickBot="1" x14ac:dyDescent="0.25"/>
    <row r="2" spans="2:21" s="21" customFormat="1" ht="61.5" customHeight="1" thickBot="1" x14ac:dyDescent="0.25">
      <c r="B2" s="236" t="s">
        <v>1248</v>
      </c>
      <c r="C2" s="250"/>
      <c r="D2" s="250"/>
      <c r="E2" s="251"/>
      <c r="F2" s="20"/>
      <c r="G2" s="19"/>
      <c r="H2" s="19"/>
      <c r="I2" s="19"/>
      <c r="J2" s="19"/>
      <c r="K2" s="19"/>
      <c r="L2" s="19"/>
      <c r="M2" s="19"/>
      <c r="N2" s="19"/>
      <c r="O2"/>
      <c r="P2"/>
      <c r="Q2"/>
    </row>
    <row r="3" spans="2:21" ht="12.75" customHeight="1" x14ac:dyDescent="0.2">
      <c r="B3" s="242" t="s">
        <v>15</v>
      </c>
      <c r="C3" s="243"/>
      <c r="D3" s="244"/>
      <c r="E3" s="248" t="e">
        <f>SUM(C13:N13)/COUNT(C9:N9)</f>
        <v>#N/A</v>
      </c>
      <c r="O3"/>
      <c r="P3"/>
      <c r="Q3"/>
      <c r="R3" s="21"/>
      <c r="S3" s="21"/>
      <c r="T3" s="21"/>
      <c r="U3" s="21"/>
    </row>
    <row r="4" spans="2:21" ht="13.2" thickBot="1" x14ac:dyDescent="0.25">
      <c r="B4" s="245"/>
      <c r="C4" s="246"/>
      <c r="D4" s="247"/>
      <c r="E4" s="249"/>
      <c r="O4"/>
      <c r="P4"/>
      <c r="Q4"/>
      <c r="R4" s="21"/>
      <c r="S4" s="21"/>
      <c r="T4" s="21"/>
      <c r="U4" s="21"/>
    </row>
    <row r="5" spans="2:21" ht="27" customHeight="1" x14ac:dyDescent="0.2">
      <c r="B5" s="242" t="s">
        <v>16</v>
      </c>
      <c r="C5" s="243"/>
      <c r="D5" s="244"/>
      <c r="E5" s="248" t="e">
        <f>1/E3</f>
        <v>#N/A</v>
      </c>
      <c r="O5"/>
      <c r="P5"/>
      <c r="Q5"/>
      <c r="R5" s="21"/>
      <c r="S5" s="21"/>
      <c r="T5" s="21"/>
      <c r="U5" s="21"/>
    </row>
    <row r="6" spans="2:21" ht="27" customHeight="1" thickBot="1" x14ac:dyDescent="0.25">
      <c r="B6" s="245"/>
      <c r="C6" s="246"/>
      <c r="D6" s="247"/>
      <c r="E6" s="249"/>
      <c r="O6"/>
      <c r="P6"/>
      <c r="Q6"/>
      <c r="R6" s="21"/>
      <c r="S6" s="21"/>
      <c r="T6" s="21"/>
      <c r="U6" s="21"/>
    </row>
    <row r="7" spans="2:21" ht="13.2" thickBot="1" x14ac:dyDescent="0.25">
      <c r="B7" s="19"/>
      <c r="C7" s="19"/>
      <c r="D7" s="19"/>
      <c r="R7" s="21"/>
      <c r="S7" s="21"/>
      <c r="T7" s="21"/>
      <c r="U7" s="21"/>
    </row>
    <row r="8" spans="2:21" s="21" customFormat="1" ht="15.6" thickBot="1" x14ac:dyDescent="0.25">
      <c r="B8" s="43" t="s">
        <v>1162</v>
      </c>
      <c r="C8" s="239" t="str">
        <f>'phius_monthly climate data'!Q2</f>
        <v>Select</v>
      </c>
      <c r="D8" s="240"/>
      <c r="E8" s="240"/>
      <c r="F8" s="240"/>
      <c r="G8" s="240"/>
      <c r="H8" s="240"/>
      <c r="I8" s="240"/>
      <c r="J8" s="240"/>
      <c r="K8" s="240"/>
      <c r="L8" s="240"/>
      <c r="M8" s="240"/>
      <c r="N8" s="241"/>
      <c r="O8" s="19"/>
      <c r="P8" s="19"/>
      <c r="Q8" s="19"/>
    </row>
    <row r="9" spans="2:21" s="21" customFormat="1" ht="15" x14ac:dyDescent="0.2">
      <c r="B9" s="43" t="s">
        <v>1163</v>
      </c>
      <c r="C9" s="44">
        <v>1</v>
      </c>
      <c r="D9" s="44">
        <v>2</v>
      </c>
      <c r="E9" s="44">
        <v>3</v>
      </c>
      <c r="F9" s="44">
        <v>4</v>
      </c>
      <c r="G9" s="44">
        <v>5</v>
      </c>
      <c r="H9" s="44">
        <v>6</v>
      </c>
      <c r="I9" s="44">
        <v>7</v>
      </c>
      <c r="J9" s="44">
        <v>8</v>
      </c>
      <c r="K9" s="44">
        <v>9</v>
      </c>
      <c r="L9" s="44">
        <v>10</v>
      </c>
      <c r="M9" s="44">
        <v>11</v>
      </c>
      <c r="N9" s="45">
        <v>12</v>
      </c>
      <c r="O9" s="19"/>
      <c r="P9" s="19"/>
      <c r="Q9" s="19"/>
    </row>
    <row r="10" spans="2:21" s="22" customFormat="1" ht="15" x14ac:dyDescent="0.2">
      <c r="B10" s="46" t="s">
        <v>1164</v>
      </c>
      <c r="C10" s="47">
        <v>31</v>
      </c>
      <c r="D10" s="47">
        <v>28</v>
      </c>
      <c r="E10" s="47">
        <v>31</v>
      </c>
      <c r="F10" s="47">
        <v>30</v>
      </c>
      <c r="G10" s="47">
        <v>31</v>
      </c>
      <c r="H10" s="47">
        <v>30</v>
      </c>
      <c r="I10" s="47">
        <v>31</v>
      </c>
      <c r="J10" s="47">
        <v>31</v>
      </c>
      <c r="K10" s="47">
        <v>30</v>
      </c>
      <c r="L10" s="47">
        <v>31</v>
      </c>
      <c r="M10" s="47">
        <v>30</v>
      </c>
      <c r="N10" s="48">
        <v>31</v>
      </c>
      <c r="O10" s="19"/>
      <c r="P10" s="19"/>
      <c r="Q10" s="19"/>
    </row>
    <row r="11" spans="2:21" s="21" customFormat="1" ht="15.6" thickBot="1" x14ac:dyDescent="0.25">
      <c r="B11" s="49" t="s">
        <v>1165</v>
      </c>
      <c r="C11" s="73" t="e">
        <f>'phius_monthly climate data'!R2</f>
        <v>#N/A</v>
      </c>
      <c r="D11" s="73" t="e">
        <f>'phius_monthly climate data'!S2</f>
        <v>#N/A</v>
      </c>
      <c r="E11" s="73" t="e">
        <f>'phius_monthly climate data'!T2</f>
        <v>#N/A</v>
      </c>
      <c r="F11" s="73" t="e">
        <f>'phius_monthly climate data'!U2</f>
        <v>#N/A</v>
      </c>
      <c r="G11" s="73" t="e">
        <f>'phius_monthly climate data'!V2</f>
        <v>#N/A</v>
      </c>
      <c r="H11" s="73" t="e">
        <f>'phius_monthly climate data'!W2</f>
        <v>#N/A</v>
      </c>
      <c r="I11" s="73" t="e">
        <f>'phius_monthly climate data'!X2</f>
        <v>#N/A</v>
      </c>
      <c r="J11" s="73" t="e">
        <f>'phius_monthly climate data'!Y2</f>
        <v>#N/A</v>
      </c>
      <c r="K11" s="73" t="e">
        <f>'phius_monthly climate data'!Z2</f>
        <v>#N/A</v>
      </c>
      <c r="L11" s="73" t="e">
        <f>'phius_monthly climate data'!AA2</f>
        <v>#N/A</v>
      </c>
      <c r="M11" s="73" t="e">
        <f>'phius_monthly climate data'!AB2</f>
        <v>#N/A</v>
      </c>
      <c r="N11" s="74" t="e">
        <f>'phius_monthly climate data'!AC2</f>
        <v>#N/A</v>
      </c>
      <c r="O11" s="19"/>
      <c r="P11" s="19"/>
      <c r="Q11" s="19"/>
    </row>
    <row r="12" spans="2:21" ht="15.6" thickBot="1" x14ac:dyDescent="0.25">
      <c r="B12" s="23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2:21" s="25" customFormat="1" ht="25.5" customHeight="1" thickBot="1" x14ac:dyDescent="0.25">
      <c r="B13" s="24" t="s">
        <v>1166</v>
      </c>
      <c r="C13" s="91" t="e">
        <f>($C$18*C11)+$C$19</f>
        <v>#N/A</v>
      </c>
      <c r="D13" s="91" t="e">
        <f t="shared" ref="D13:N13" si="0">($C$18*D11)+$C$19</f>
        <v>#N/A</v>
      </c>
      <c r="E13" s="91" t="e">
        <f t="shared" si="0"/>
        <v>#N/A</v>
      </c>
      <c r="F13" s="91" t="e">
        <f t="shared" si="0"/>
        <v>#N/A</v>
      </c>
      <c r="G13" s="91" t="e">
        <f t="shared" si="0"/>
        <v>#N/A</v>
      </c>
      <c r="H13" s="91" t="e">
        <f t="shared" si="0"/>
        <v>#N/A</v>
      </c>
      <c r="I13" s="91" t="e">
        <f t="shared" si="0"/>
        <v>#N/A</v>
      </c>
      <c r="J13" s="91" t="e">
        <f t="shared" si="0"/>
        <v>#N/A</v>
      </c>
      <c r="K13" s="91" t="e">
        <f t="shared" si="0"/>
        <v>#N/A</v>
      </c>
      <c r="L13" s="91" t="e">
        <f t="shared" si="0"/>
        <v>#N/A</v>
      </c>
      <c r="M13" s="91" t="e">
        <f t="shared" si="0"/>
        <v>#N/A</v>
      </c>
      <c r="N13" s="92" t="e">
        <f t="shared" si="0"/>
        <v>#N/A</v>
      </c>
      <c r="O13" s="19"/>
      <c r="P13" s="19"/>
      <c r="Q13" s="19"/>
    </row>
    <row r="14" spans="2:21" ht="13.2" thickBot="1" x14ac:dyDescent="0.25"/>
    <row r="15" spans="2:21" ht="36" customHeight="1" thickBot="1" x14ac:dyDescent="0.25">
      <c r="B15" s="55" t="s">
        <v>1167</v>
      </c>
      <c r="C15" s="56" t="s">
        <v>1168</v>
      </c>
      <c r="D15" s="57" t="s">
        <v>1169</v>
      </c>
    </row>
    <row r="16" spans="2:21" ht="15" x14ac:dyDescent="0.35">
      <c r="B16" s="58" t="s">
        <v>1170</v>
      </c>
      <c r="C16" s="93">
        <f>C34</f>
        <v>5.5</v>
      </c>
      <c r="D16" s="94">
        <f>B34</f>
        <v>95</v>
      </c>
    </row>
    <row r="17" spans="2:23" ht="14.4" x14ac:dyDescent="0.2">
      <c r="B17" s="26"/>
      <c r="C17" s="95">
        <f>C22</f>
        <v>1.7</v>
      </c>
      <c r="D17" s="96">
        <f>B22</f>
        <v>-13</v>
      </c>
    </row>
    <row r="18" spans="2:23" ht="15" x14ac:dyDescent="0.35">
      <c r="B18" s="59" t="s">
        <v>1171</v>
      </c>
      <c r="C18" s="60">
        <v>3.7900000000000003E-2</v>
      </c>
      <c r="D18" s="27"/>
    </row>
    <row r="19" spans="2:23" ht="15.6" thickBot="1" x14ac:dyDescent="0.4">
      <c r="B19" s="62" t="s">
        <v>1172</v>
      </c>
      <c r="C19" s="63">
        <v>2.1493000000000002</v>
      </c>
      <c r="D19" s="28"/>
      <c r="U19" s="21"/>
      <c r="W19" s="21"/>
    </row>
    <row r="20" spans="2:23" ht="13.2" thickBot="1" x14ac:dyDescent="0.25">
      <c r="C20" s="19"/>
      <c r="D20" s="19"/>
    </row>
    <row r="21" spans="2:23" ht="15.6" thickBot="1" x14ac:dyDescent="0.25">
      <c r="B21" s="64" t="s">
        <v>1173</v>
      </c>
      <c r="C21" s="65" t="s">
        <v>1174</v>
      </c>
      <c r="D21" s="19"/>
    </row>
    <row r="22" spans="2:23" ht="13.8" x14ac:dyDescent="0.3">
      <c r="B22" s="99">
        <v>-13</v>
      </c>
      <c r="C22" s="100">
        <v>1.7</v>
      </c>
      <c r="D22" s="19"/>
    </row>
    <row r="23" spans="2:23" ht="13.8" x14ac:dyDescent="0.3">
      <c r="B23" s="99">
        <v>-4</v>
      </c>
      <c r="C23" s="100">
        <v>2.1</v>
      </c>
      <c r="D23" s="19"/>
    </row>
    <row r="24" spans="2:23" ht="13.8" x14ac:dyDescent="0.3">
      <c r="B24" s="99">
        <v>5</v>
      </c>
      <c r="C24" s="100">
        <v>2.2000000000000002</v>
      </c>
      <c r="D24" s="19"/>
    </row>
    <row r="25" spans="2:23" ht="13.8" x14ac:dyDescent="0.3">
      <c r="B25" s="99">
        <v>14</v>
      </c>
      <c r="C25" s="100">
        <v>2.6</v>
      </c>
      <c r="D25" s="19"/>
    </row>
    <row r="26" spans="2:23" ht="13.8" x14ac:dyDescent="0.3">
      <c r="B26" s="99">
        <v>23</v>
      </c>
      <c r="C26" s="100">
        <v>3</v>
      </c>
      <c r="D26" s="19"/>
    </row>
    <row r="27" spans="2:23" ht="13.8" x14ac:dyDescent="0.3">
      <c r="B27" s="99">
        <v>35</v>
      </c>
      <c r="C27" s="100">
        <v>3.2</v>
      </c>
      <c r="D27" s="19"/>
    </row>
    <row r="28" spans="2:23" ht="13.8" x14ac:dyDescent="0.3">
      <c r="B28" s="99">
        <v>47</v>
      </c>
      <c r="C28" s="100">
        <v>4</v>
      </c>
      <c r="D28" s="19"/>
    </row>
    <row r="29" spans="2:23" ht="13.8" x14ac:dyDescent="0.3">
      <c r="B29" s="99">
        <v>56</v>
      </c>
      <c r="C29" s="100">
        <v>4.4000000000000004</v>
      </c>
      <c r="D29" s="19"/>
    </row>
    <row r="30" spans="2:23" ht="13.8" x14ac:dyDescent="0.3">
      <c r="B30" s="99">
        <v>60</v>
      </c>
      <c r="C30" s="100">
        <v>4.5</v>
      </c>
      <c r="D30" s="19"/>
    </row>
    <row r="31" spans="2:23" ht="13.8" x14ac:dyDescent="0.3">
      <c r="B31" s="99">
        <v>68</v>
      </c>
      <c r="C31" s="100">
        <v>5</v>
      </c>
      <c r="D31" s="19"/>
    </row>
    <row r="32" spans="2:23" ht="13.8" x14ac:dyDescent="0.3">
      <c r="B32" s="99">
        <v>80</v>
      </c>
      <c r="C32" s="100">
        <v>5.5</v>
      </c>
      <c r="D32" s="19"/>
    </row>
    <row r="33" spans="2:4" ht="13.8" x14ac:dyDescent="0.3">
      <c r="B33" s="99">
        <v>90</v>
      </c>
      <c r="C33" s="100">
        <v>5.3</v>
      </c>
      <c r="D33" s="19"/>
    </row>
    <row r="34" spans="2:4" ht="14.4" thickBot="1" x14ac:dyDescent="0.35">
      <c r="B34" s="101">
        <v>95</v>
      </c>
      <c r="C34" s="102">
        <v>5.5</v>
      </c>
      <c r="D34" s="19"/>
    </row>
    <row r="35" spans="2:4" x14ac:dyDescent="0.2">
      <c r="D35" s="19"/>
    </row>
    <row r="36" spans="2:4" x14ac:dyDescent="0.2">
      <c r="D36" s="19"/>
    </row>
    <row r="40" spans="2:4" x14ac:dyDescent="0.2">
      <c r="B40" s="18" t="s">
        <v>1175</v>
      </c>
    </row>
    <row r="41" spans="2:4" x14ac:dyDescent="0.2">
      <c r="B41" s="19" t="s">
        <v>1176</v>
      </c>
      <c r="C41" s="19"/>
      <c r="D41" s="19"/>
    </row>
    <row r="43" spans="2:4" x14ac:dyDescent="0.2">
      <c r="B43" s="19" t="s">
        <v>1177</v>
      </c>
      <c r="C43" s="19"/>
      <c r="D43" s="19"/>
    </row>
    <row r="44" spans="2:4" x14ac:dyDescent="0.2">
      <c r="B44" s="29"/>
      <c r="C44" s="29"/>
      <c r="D44" s="29"/>
    </row>
    <row r="45" spans="2:4" x14ac:dyDescent="0.2">
      <c r="B45" s="19" t="s">
        <v>1178</v>
      </c>
      <c r="C45" s="19"/>
      <c r="D45" s="19"/>
    </row>
    <row r="47" spans="2:4" x14ac:dyDescent="0.2">
      <c r="B47" s="19" t="s">
        <v>1179</v>
      </c>
      <c r="C47" s="19"/>
      <c r="D47" s="19"/>
    </row>
    <row r="49" s="19" customFormat="1" x14ac:dyDescent="0.2"/>
  </sheetData>
  <sheetProtection sheet="1" objects="1" scenarios="1"/>
  <mergeCells count="6">
    <mergeCell ref="B5:D6"/>
    <mergeCell ref="E5:E6"/>
    <mergeCell ref="C8:N8"/>
    <mergeCell ref="B2:E2"/>
    <mergeCell ref="B3:D4"/>
    <mergeCell ref="E3:E4"/>
  </mergeCells>
  <pageMargins left="0.75" right="0.75" top="1" bottom="1" header="0.5" footer="0.5"/>
  <pageSetup orientation="portrait" horizontalDpi="4294967292" verticalDpi="4294967292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32EB18-98D7-45F0-B69F-589A612D3100}">
  <dimension ref="B1:W54"/>
  <sheetViews>
    <sheetView topLeftCell="A2" zoomScaleNormal="100" zoomScalePageLayoutView="120" workbookViewId="0">
      <selection activeCell="B3" sqref="B3:C3"/>
    </sheetView>
  </sheetViews>
  <sheetFormatPr defaultColWidth="11" defaultRowHeight="12.6" x14ac:dyDescent="0.2"/>
  <cols>
    <col min="1" max="1" width="2.6328125" style="5" customWidth="1"/>
    <col min="2" max="2" width="30.453125" style="31" customWidth="1"/>
    <col min="3" max="3" width="12.36328125" style="31" bestFit="1" customWidth="1"/>
    <col min="4" max="4" width="9.36328125" style="31" customWidth="1"/>
    <col min="5" max="14" width="9.453125" style="5" customWidth="1"/>
    <col min="15" max="15" width="8.90625" style="5" bestFit="1" customWidth="1"/>
    <col min="16" max="16" width="9.453125" style="5" customWidth="1"/>
    <col min="17" max="17" width="9.26953125" style="5" customWidth="1"/>
    <col min="18" max="19" width="16.08984375" style="5" customWidth="1"/>
    <col min="20" max="16384" width="11" style="5"/>
  </cols>
  <sheetData>
    <row r="1" spans="2:17" ht="13.2" thickBot="1" x14ac:dyDescent="0.25"/>
    <row r="2" spans="2:17" s="32" customFormat="1" ht="45.75" customHeight="1" thickBot="1" x14ac:dyDescent="0.25">
      <c r="B2" s="236" t="s">
        <v>1247</v>
      </c>
      <c r="C2" s="252"/>
      <c r="D2" s="252"/>
      <c r="E2" s="253"/>
      <c r="F2" s="5"/>
      <c r="G2" s="5"/>
      <c r="H2" s="5"/>
      <c r="I2" s="5"/>
      <c r="J2" s="5"/>
      <c r="K2" s="5"/>
      <c r="L2" s="5"/>
      <c r="M2" s="5"/>
      <c r="N2" s="5"/>
      <c r="O2" s="5"/>
    </row>
    <row r="3" spans="2:17" ht="17.25" customHeight="1" thickBot="1" x14ac:dyDescent="0.25">
      <c r="B3" s="254" t="s">
        <v>11</v>
      </c>
      <c r="C3" s="253"/>
      <c r="D3" s="255">
        <f>SANCO2!D27</f>
        <v>0</v>
      </c>
      <c r="E3" s="257"/>
      <c r="F3" s="30" t="s">
        <v>1184</v>
      </c>
      <c r="P3" s="32"/>
      <c r="Q3" s="32"/>
    </row>
    <row r="4" spans="2:17" ht="36.75" customHeight="1" thickBot="1" x14ac:dyDescent="0.25">
      <c r="B4" s="254" t="s">
        <v>1185</v>
      </c>
      <c r="C4" s="253"/>
      <c r="D4" s="261">
        <f>SANCO2!F40</f>
        <v>0</v>
      </c>
      <c r="E4" s="262"/>
      <c r="F4" s="30" t="s">
        <v>1186</v>
      </c>
      <c r="P4" s="32"/>
      <c r="Q4" s="32"/>
    </row>
    <row r="5" spans="2:17" ht="13.2" thickBot="1" x14ac:dyDescent="0.25">
      <c r="B5" s="5"/>
      <c r="C5" s="5"/>
      <c r="D5" s="5"/>
      <c r="P5" s="32"/>
      <c r="Q5" s="32"/>
    </row>
    <row r="6" spans="2:17" ht="12.75" customHeight="1" x14ac:dyDescent="0.2">
      <c r="B6" s="258" t="s">
        <v>15</v>
      </c>
      <c r="C6" s="229"/>
      <c r="D6" s="230"/>
      <c r="E6" s="259" t="e">
        <f>O20/(O15+O18)</f>
        <v>#DIV/0!</v>
      </c>
      <c r="P6" s="32"/>
      <c r="Q6" s="32"/>
    </row>
    <row r="7" spans="2:17" ht="14.4" thickBot="1" x14ac:dyDescent="0.25">
      <c r="B7" s="231"/>
      <c r="C7" s="232"/>
      <c r="D7" s="233"/>
      <c r="E7" s="260"/>
      <c r="F7" s="76"/>
      <c r="P7" s="32"/>
      <c r="Q7" s="32"/>
    </row>
    <row r="8" spans="2:17" ht="18" customHeight="1" x14ac:dyDescent="0.2">
      <c r="B8" s="258" t="s">
        <v>16</v>
      </c>
      <c r="C8" s="229"/>
      <c r="D8" s="230"/>
      <c r="E8" s="259" t="e">
        <f>1/E6</f>
        <v>#DIV/0!</v>
      </c>
      <c r="P8" s="32"/>
      <c r="Q8" s="32"/>
    </row>
    <row r="9" spans="2:17" ht="18" customHeight="1" thickBot="1" x14ac:dyDescent="0.25">
      <c r="B9" s="231"/>
      <c r="C9" s="232"/>
      <c r="D9" s="233"/>
      <c r="E9" s="260"/>
      <c r="P9" s="32"/>
      <c r="Q9" s="32"/>
    </row>
    <row r="10" spans="2:17" ht="13.2" thickBot="1" x14ac:dyDescent="0.25">
      <c r="B10" s="30"/>
      <c r="C10" s="30"/>
      <c r="D10" s="30"/>
      <c r="P10" s="32"/>
      <c r="Q10" s="32"/>
    </row>
    <row r="11" spans="2:17" s="32" customFormat="1" ht="15.6" thickBot="1" x14ac:dyDescent="0.25">
      <c r="B11" s="43" t="s">
        <v>1162</v>
      </c>
      <c r="C11" s="239" t="str">
        <f>'phius_monthly climate data'!Q2</f>
        <v>Select</v>
      </c>
      <c r="D11" s="240"/>
      <c r="E11" s="240"/>
      <c r="F11" s="240"/>
      <c r="G11" s="240"/>
      <c r="H11" s="240"/>
      <c r="I11" s="240"/>
      <c r="J11" s="240"/>
      <c r="K11" s="240"/>
      <c r="L11" s="240"/>
      <c r="M11" s="240"/>
      <c r="N11" s="241"/>
    </row>
    <row r="12" spans="2:17" s="32" customFormat="1" ht="15" x14ac:dyDescent="0.2">
      <c r="B12" s="43" t="s">
        <v>1163</v>
      </c>
      <c r="C12" s="44">
        <v>1</v>
      </c>
      <c r="D12" s="44">
        <v>2</v>
      </c>
      <c r="E12" s="44">
        <v>3</v>
      </c>
      <c r="F12" s="44">
        <v>4</v>
      </c>
      <c r="G12" s="44">
        <v>5</v>
      </c>
      <c r="H12" s="44">
        <v>6</v>
      </c>
      <c r="I12" s="44">
        <v>7</v>
      </c>
      <c r="J12" s="44">
        <v>8</v>
      </c>
      <c r="K12" s="44">
        <v>9</v>
      </c>
      <c r="L12" s="44">
        <v>10</v>
      </c>
      <c r="M12" s="44">
        <v>11</v>
      </c>
      <c r="N12" s="45">
        <v>12</v>
      </c>
    </row>
    <row r="13" spans="2:17" s="17" customFormat="1" ht="15" x14ac:dyDescent="0.2">
      <c r="B13" s="46" t="s">
        <v>1164</v>
      </c>
      <c r="C13" s="47">
        <v>31</v>
      </c>
      <c r="D13" s="47">
        <v>28</v>
      </c>
      <c r="E13" s="47">
        <v>31</v>
      </c>
      <c r="F13" s="47">
        <v>30</v>
      </c>
      <c r="G13" s="47">
        <v>31</v>
      </c>
      <c r="H13" s="47">
        <v>30</v>
      </c>
      <c r="I13" s="47">
        <v>31</v>
      </c>
      <c r="J13" s="47">
        <v>31</v>
      </c>
      <c r="K13" s="47">
        <v>30</v>
      </c>
      <c r="L13" s="47">
        <v>31</v>
      </c>
      <c r="M13" s="47">
        <v>30</v>
      </c>
      <c r="N13" s="48">
        <v>31</v>
      </c>
    </row>
    <row r="14" spans="2:17" s="32" customFormat="1" ht="15.6" thickBot="1" x14ac:dyDescent="0.25">
      <c r="B14" s="49" t="s">
        <v>1165</v>
      </c>
      <c r="C14" s="73" t="e">
        <f>'phius_monthly climate data'!R2</f>
        <v>#N/A</v>
      </c>
      <c r="D14" s="73" t="e">
        <f>'phius_monthly climate data'!S2</f>
        <v>#N/A</v>
      </c>
      <c r="E14" s="73" t="e">
        <f>'phius_monthly climate data'!T2</f>
        <v>#N/A</v>
      </c>
      <c r="F14" s="73" t="e">
        <f>'phius_monthly climate data'!U2</f>
        <v>#N/A</v>
      </c>
      <c r="G14" s="73" t="e">
        <f>'phius_monthly climate data'!V2</f>
        <v>#N/A</v>
      </c>
      <c r="H14" s="73" t="e">
        <f>'phius_monthly climate data'!W2</f>
        <v>#N/A</v>
      </c>
      <c r="I14" s="73" t="e">
        <f>'phius_monthly climate data'!X2</f>
        <v>#N/A</v>
      </c>
      <c r="J14" s="73" t="e">
        <f>'phius_monthly climate data'!Y2</f>
        <v>#N/A</v>
      </c>
      <c r="K14" s="73" t="e">
        <f>'phius_monthly climate data'!Z2</f>
        <v>#N/A</v>
      </c>
      <c r="L14" s="73" t="e">
        <f>'phius_monthly climate data'!AA2</f>
        <v>#N/A</v>
      </c>
      <c r="M14" s="73" t="e">
        <f>'phius_monthly climate data'!AB2</f>
        <v>#N/A</v>
      </c>
      <c r="N14" s="74" t="e">
        <f>'phius_monthly climate data'!AC2</f>
        <v>#N/A</v>
      </c>
    </row>
    <row r="15" spans="2:17" s="32" customFormat="1" ht="30.6" thickBot="1" x14ac:dyDescent="0.25">
      <c r="B15" s="66" t="s">
        <v>1187</v>
      </c>
      <c r="C15" s="72">
        <f>SANCO2!F38</f>
        <v>0</v>
      </c>
      <c r="D15" s="72">
        <f>SANCO2!G38</f>
        <v>0</v>
      </c>
      <c r="E15" s="72">
        <f>SANCO2!H38</f>
        <v>0</v>
      </c>
      <c r="F15" s="72">
        <f>SANCO2!I38</f>
        <v>0</v>
      </c>
      <c r="G15" s="72">
        <f>SANCO2!J38</f>
        <v>0</v>
      </c>
      <c r="H15" s="72">
        <f>SANCO2!K38</f>
        <v>0</v>
      </c>
      <c r="I15" s="72">
        <f>SANCO2!L38</f>
        <v>0</v>
      </c>
      <c r="J15" s="72">
        <f>SANCO2!M38</f>
        <v>0</v>
      </c>
      <c r="K15" s="72">
        <f>SANCO2!N38</f>
        <v>0</v>
      </c>
      <c r="L15" s="72">
        <f>SANCO2!O38</f>
        <v>0</v>
      </c>
      <c r="M15" s="72">
        <f>SANCO2!P38</f>
        <v>0</v>
      </c>
      <c r="N15" s="72">
        <f>SANCO2!Q38</f>
        <v>0</v>
      </c>
      <c r="O15" s="80">
        <f>SUM(C15:N15)</f>
        <v>0</v>
      </c>
    </row>
    <row r="16" spans="2:17" s="32" customFormat="1" ht="30.6" thickBot="1" x14ac:dyDescent="0.25">
      <c r="B16" s="66" t="s">
        <v>1188</v>
      </c>
      <c r="C16" s="72">
        <f>SANCO2!F39</f>
        <v>0</v>
      </c>
      <c r="D16" s="72">
        <f>SANCO2!G39</f>
        <v>0</v>
      </c>
      <c r="E16" s="72">
        <f>SANCO2!H39</f>
        <v>0</v>
      </c>
      <c r="F16" s="72">
        <f>SANCO2!I39</f>
        <v>0</v>
      </c>
      <c r="G16" s="72">
        <f>SANCO2!J39</f>
        <v>0</v>
      </c>
      <c r="H16" s="72">
        <f>SANCO2!K39</f>
        <v>0</v>
      </c>
      <c r="I16" s="72">
        <f>SANCO2!L39</f>
        <v>0</v>
      </c>
      <c r="J16" s="72">
        <f>SANCO2!M39</f>
        <v>0</v>
      </c>
      <c r="K16" s="72">
        <f>SANCO2!N39</f>
        <v>0</v>
      </c>
      <c r="L16" s="72">
        <f>SANCO2!O39</f>
        <v>0</v>
      </c>
      <c r="M16" s="72">
        <f>SANCO2!P39</f>
        <v>0</v>
      </c>
      <c r="N16" s="72">
        <f>SANCO2!Q39</f>
        <v>0</v>
      </c>
    </row>
    <row r="17" spans="2:23" s="32" customFormat="1" ht="15.6" thickBot="1" x14ac:dyDescent="0.25">
      <c r="B17" s="66" t="s">
        <v>1189</v>
      </c>
      <c r="C17" s="103" t="e">
        <f t="shared" ref="C17:N17" si="0">C16/MAX($C$16:$N$16)</f>
        <v>#DIV/0!</v>
      </c>
      <c r="D17" s="103" t="e">
        <f t="shared" si="0"/>
        <v>#DIV/0!</v>
      </c>
      <c r="E17" s="103" t="e">
        <f t="shared" si="0"/>
        <v>#DIV/0!</v>
      </c>
      <c r="F17" s="103" t="e">
        <f t="shared" si="0"/>
        <v>#DIV/0!</v>
      </c>
      <c r="G17" s="103" t="e">
        <f t="shared" si="0"/>
        <v>#DIV/0!</v>
      </c>
      <c r="H17" s="103" t="e">
        <f t="shared" si="0"/>
        <v>#DIV/0!</v>
      </c>
      <c r="I17" s="103" t="e">
        <f t="shared" si="0"/>
        <v>#DIV/0!</v>
      </c>
      <c r="J17" s="103" t="e">
        <f t="shared" si="0"/>
        <v>#DIV/0!</v>
      </c>
      <c r="K17" s="103" t="e">
        <f t="shared" si="0"/>
        <v>#DIV/0!</v>
      </c>
      <c r="L17" s="103" t="e">
        <f t="shared" si="0"/>
        <v>#DIV/0!</v>
      </c>
      <c r="M17" s="103" t="e">
        <f t="shared" si="0"/>
        <v>#DIV/0!</v>
      </c>
      <c r="N17" s="104" t="e">
        <f t="shared" si="0"/>
        <v>#DIV/0!</v>
      </c>
    </row>
    <row r="18" spans="2:23" ht="15.6" thickBot="1" x14ac:dyDescent="0.25">
      <c r="B18" s="66" t="s">
        <v>1190</v>
      </c>
      <c r="C18" s="103" t="e">
        <f>$O$18/12*C17</f>
        <v>#DIV/0!</v>
      </c>
      <c r="D18" s="103" t="e">
        <f t="shared" ref="D18:N18" si="1">$O$18/12*D17</f>
        <v>#DIV/0!</v>
      </c>
      <c r="E18" s="103" t="e">
        <f t="shared" si="1"/>
        <v>#DIV/0!</v>
      </c>
      <c r="F18" s="103" t="e">
        <f t="shared" si="1"/>
        <v>#DIV/0!</v>
      </c>
      <c r="G18" s="103" t="e">
        <f t="shared" si="1"/>
        <v>#DIV/0!</v>
      </c>
      <c r="H18" s="103" t="e">
        <f t="shared" si="1"/>
        <v>#DIV/0!</v>
      </c>
      <c r="I18" s="103" t="e">
        <f t="shared" si="1"/>
        <v>#DIV/0!</v>
      </c>
      <c r="J18" s="103" t="e">
        <f t="shared" si="1"/>
        <v>#DIV/0!</v>
      </c>
      <c r="K18" s="103" t="e">
        <f t="shared" si="1"/>
        <v>#DIV/0!</v>
      </c>
      <c r="L18" s="103" t="e">
        <f t="shared" si="1"/>
        <v>#DIV/0!</v>
      </c>
      <c r="M18" s="103" t="e">
        <f t="shared" si="1"/>
        <v>#DIV/0!</v>
      </c>
      <c r="N18" s="104" t="e">
        <f t="shared" si="1"/>
        <v>#DIV/0!</v>
      </c>
      <c r="O18" s="80" t="e">
        <f>D4/D3</f>
        <v>#DIV/0!</v>
      </c>
      <c r="Q18" s="32"/>
    </row>
    <row r="19" spans="2:23" s="8" customFormat="1" ht="15.6" thickBot="1" x14ac:dyDescent="0.25">
      <c r="B19" s="66" t="s">
        <v>1166</v>
      </c>
      <c r="C19" s="79" t="e">
        <f>($C$25*C14)+$C$26</f>
        <v>#N/A</v>
      </c>
      <c r="D19" s="79" t="e">
        <f t="shared" ref="D19:N19" si="2">($C$25*D14)+$C$26</f>
        <v>#N/A</v>
      </c>
      <c r="E19" s="79" t="e">
        <f t="shared" si="2"/>
        <v>#N/A</v>
      </c>
      <c r="F19" s="79" t="e">
        <f t="shared" si="2"/>
        <v>#N/A</v>
      </c>
      <c r="G19" s="79" t="e">
        <f t="shared" si="2"/>
        <v>#N/A</v>
      </c>
      <c r="H19" s="79" t="e">
        <f t="shared" si="2"/>
        <v>#N/A</v>
      </c>
      <c r="I19" s="79" t="e">
        <f t="shared" si="2"/>
        <v>#N/A</v>
      </c>
      <c r="J19" s="79" t="e">
        <f t="shared" si="2"/>
        <v>#N/A</v>
      </c>
      <c r="K19" s="79" t="e">
        <f t="shared" si="2"/>
        <v>#N/A</v>
      </c>
      <c r="L19" s="79" t="e">
        <f t="shared" si="2"/>
        <v>#N/A</v>
      </c>
      <c r="M19" s="79" t="e">
        <f t="shared" si="2"/>
        <v>#N/A</v>
      </c>
      <c r="N19" s="80" t="e">
        <f t="shared" si="2"/>
        <v>#N/A</v>
      </c>
      <c r="Q19" s="5"/>
    </row>
    <row r="20" spans="2:23" ht="15.6" thickBot="1" x14ac:dyDescent="0.25">
      <c r="B20" s="66" t="s">
        <v>1191</v>
      </c>
      <c r="C20" s="79" t="e">
        <f>(C15+C18)*C19</f>
        <v>#DIV/0!</v>
      </c>
      <c r="D20" s="79" t="e">
        <f t="shared" ref="D20:N20" si="3">(D15+D18)*D19</f>
        <v>#DIV/0!</v>
      </c>
      <c r="E20" s="79" t="e">
        <f t="shared" si="3"/>
        <v>#DIV/0!</v>
      </c>
      <c r="F20" s="79" t="e">
        <f t="shared" si="3"/>
        <v>#DIV/0!</v>
      </c>
      <c r="G20" s="79" t="e">
        <f t="shared" si="3"/>
        <v>#DIV/0!</v>
      </c>
      <c r="H20" s="79" t="e">
        <f t="shared" si="3"/>
        <v>#DIV/0!</v>
      </c>
      <c r="I20" s="79" t="e">
        <f t="shared" si="3"/>
        <v>#DIV/0!</v>
      </c>
      <c r="J20" s="79" t="e">
        <f t="shared" si="3"/>
        <v>#DIV/0!</v>
      </c>
      <c r="K20" s="79" t="e">
        <f t="shared" si="3"/>
        <v>#DIV/0!</v>
      </c>
      <c r="L20" s="79" t="e">
        <f t="shared" si="3"/>
        <v>#DIV/0!</v>
      </c>
      <c r="M20" s="79" t="e">
        <f t="shared" si="3"/>
        <v>#DIV/0!</v>
      </c>
      <c r="N20" s="79" t="e">
        <f t="shared" si="3"/>
        <v>#DIV/0!</v>
      </c>
      <c r="O20" s="80" t="e">
        <f>SUM(C20:N20)</f>
        <v>#DIV/0!</v>
      </c>
    </row>
    <row r="21" spans="2:23" ht="13.2" thickBot="1" x14ac:dyDescent="0.25"/>
    <row r="22" spans="2:23" ht="36" customHeight="1" thickBot="1" x14ac:dyDescent="0.25">
      <c r="B22" s="51" t="s">
        <v>1167</v>
      </c>
      <c r="C22" s="52" t="s">
        <v>1168</v>
      </c>
      <c r="D22" s="53" t="s">
        <v>1169</v>
      </c>
    </row>
    <row r="23" spans="2:23" ht="15" x14ac:dyDescent="0.2">
      <c r="B23" s="67" t="s">
        <v>1170</v>
      </c>
      <c r="C23" s="81">
        <f>C41</f>
        <v>5.5</v>
      </c>
      <c r="D23" s="82">
        <f>B41</f>
        <v>95</v>
      </c>
    </row>
    <row r="24" spans="2:23" ht="15" x14ac:dyDescent="0.2">
      <c r="B24" s="68"/>
      <c r="C24" s="83">
        <f>C29</f>
        <v>1.7</v>
      </c>
      <c r="D24" s="84">
        <f>B29</f>
        <v>-13</v>
      </c>
    </row>
    <row r="25" spans="2:23" ht="15" x14ac:dyDescent="0.35">
      <c r="B25" s="69" t="s">
        <v>1171</v>
      </c>
      <c r="C25" s="60">
        <v>3.7900000000000003E-2</v>
      </c>
      <c r="D25" s="33"/>
    </row>
    <row r="26" spans="2:23" ht="15.6" thickBot="1" x14ac:dyDescent="0.4">
      <c r="B26" s="71" t="s">
        <v>1172</v>
      </c>
      <c r="C26" s="63">
        <v>2.1493000000000002</v>
      </c>
      <c r="D26" s="34"/>
      <c r="U26" s="32"/>
      <c r="W26" s="32"/>
    </row>
    <row r="27" spans="2:23" ht="13.2" thickBot="1" x14ac:dyDescent="0.25">
      <c r="C27" s="5"/>
      <c r="D27" s="5"/>
    </row>
    <row r="28" spans="2:23" ht="15.6" thickBot="1" x14ac:dyDescent="0.25">
      <c r="B28" s="50" t="s">
        <v>1173</v>
      </c>
      <c r="C28" s="54" t="s">
        <v>1174</v>
      </c>
      <c r="D28" s="5"/>
    </row>
    <row r="29" spans="2:23" ht="13.8" x14ac:dyDescent="0.3">
      <c r="B29" s="99">
        <v>-13</v>
      </c>
      <c r="C29" s="100">
        <v>1.7</v>
      </c>
      <c r="D29" s="5"/>
    </row>
    <row r="30" spans="2:23" ht="13.8" x14ac:dyDescent="0.3">
      <c r="B30" s="99">
        <v>-4</v>
      </c>
      <c r="C30" s="100">
        <v>2.1</v>
      </c>
      <c r="D30" s="5"/>
    </row>
    <row r="31" spans="2:23" ht="13.8" x14ac:dyDescent="0.3">
      <c r="B31" s="99">
        <v>5</v>
      </c>
      <c r="C31" s="100">
        <v>2.2000000000000002</v>
      </c>
      <c r="D31" s="5"/>
    </row>
    <row r="32" spans="2:23" ht="13.8" x14ac:dyDescent="0.3">
      <c r="B32" s="99">
        <v>14</v>
      </c>
      <c r="C32" s="100">
        <v>2.6</v>
      </c>
      <c r="D32" s="5"/>
    </row>
    <row r="33" spans="2:4" ht="13.8" x14ac:dyDescent="0.3">
      <c r="B33" s="99">
        <v>23</v>
      </c>
      <c r="C33" s="100">
        <v>3</v>
      </c>
      <c r="D33" s="5"/>
    </row>
    <row r="34" spans="2:4" ht="13.8" x14ac:dyDescent="0.3">
      <c r="B34" s="99">
        <v>35</v>
      </c>
      <c r="C34" s="100">
        <v>3.2</v>
      </c>
      <c r="D34" s="5"/>
    </row>
    <row r="35" spans="2:4" ht="13.8" x14ac:dyDescent="0.3">
      <c r="B35" s="99">
        <v>47</v>
      </c>
      <c r="C35" s="100">
        <v>4</v>
      </c>
      <c r="D35" s="5"/>
    </row>
    <row r="36" spans="2:4" ht="13.8" x14ac:dyDescent="0.3">
      <c r="B36" s="99">
        <v>56</v>
      </c>
      <c r="C36" s="100">
        <v>4.4000000000000004</v>
      </c>
      <c r="D36" s="5"/>
    </row>
    <row r="37" spans="2:4" ht="13.8" x14ac:dyDescent="0.3">
      <c r="B37" s="99">
        <v>60</v>
      </c>
      <c r="C37" s="100">
        <v>4.5</v>
      </c>
      <c r="D37" s="5"/>
    </row>
    <row r="38" spans="2:4" ht="13.8" x14ac:dyDescent="0.3">
      <c r="B38" s="99">
        <v>68</v>
      </c>
      <c r="C38" s="100">
        <v>5</v>
      </c>
      <c r="D38" s="5"/>
    </row>
    <row r="39" spans="2:4" ht="13.8" x14ac:dyDescent="0.3">
      <c r="B39" s="99">
        <v>80</v>
      </c>
      <c r="C39" s="100">
        <v>5.5</v>
      </c>
      <c r="D39" s="5"/>
    </row>
    <row r="40" spans="2:4" ht="13.8" x14ac:dyDescent="0.3">
      <c r="B40" s="99">
        <v>90</v>
      </c>
      <c r="C40" s="100">
        <v>5.3</v>
      </c>
      <c r="D40" s="5"/>
    </row>
    <row r="41" spans="2:4" ht="14.4" thickBot="1" x14ac:dyDescent="0.35">
      <c r="B41" s="101">
        <v>95</v>
      </c>
      <c r="C41" s="102">
        <v>5.5</v>
      </c>
      <c r="D41" s="5"/>
    </row>
    <row r="45" spans="2:4" x14ac:dyDescent="0.2">
      <c r="B45" s="31" t="s">
        <v>1175</v>
      </c>
    </row>
    <row r="46" spans="2:4" x14ac:dyDescent="0.2">
      <c r="B46" s="30" t="s">
        <v>1176</v>
      </c>
      <c r="C46" s="30"/>
      <c r="D46" s="30"/>
    </row>
    <row r="48" spans="2:4" x14ac:dyDescent="0.2">
      <c r="B48" s="30" t="s">
        <v>1177</v>
      </c>
      <c r="C48" s="30"/>
      <c r="D48" s="30"/>
    </row>
    <row r="49" spans="2:4" x14ac:dyDescent="0.2">
      <c r="B49" s="35"/>
      <c r="C49" s="35"/>
      <c r="D49" s="35"/>
    </row>
    <row r="50" spans="2:4" x14ac:dyDescent="0.2">
      <c r="B50" s="30" t="s">
        <v>1178</v>
      </c>
      <c r="C50" s="5"/>
      <c r="D50" s="5"/>
    </row>
    <row r="52" spans="2:4" x14ac:dyDescent="0.2">
      <c r="B52" s="5" t="s">
        <v>1179</v>
      </c>
      <c r="C52" s="5"/>
      <c r="D52" s="5"/>
    </row>
    <row r="54" spans="2:4" x14ac:dyDescent="0.2">
      <c r="B54" s="5"/>
      <c r="C54" s="5"/>
      <c r="D54" s="5"/>
    </row>
  </sheetData>
  <sheetProtection sheet="1" objects="1" scenarios="1"/>
  <mergeCells count="10">
    <mergeCell ref="C11:N11"/>
    <mergeCell ref="B4:C4"/>
    <mergeCell ref="D4:E4"/>
    <mergeCell ref="B6:D7"/>
    <mergeCell ref="E6:E7"/>
    <mergeCell ref="B2:E2"/>
    <mergeCell ref="B3:C3"/>
    <mergeCell ref="D3:E3"/>
    <mergeCell ref="B8:D9"/>
    <mergeCell ref="E8:E9"/>
  </mergeCells>
  <pageMargins left="0.75" right="0.75" top="1" bottom="1" header="0.5" footer="0.5"/>
  <pageSetup orientation="portrait" horizontalDpi="4294967292" vertic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SANCO2</vt:lpstr>
      <vt:lpstr>Custom Climate Data</vt:lpstr>
      <vt:lpstr>Sanden Tanks</vt:lpstr>
      <vt:lpstr>phius_monthly climate data</vt:lpstr>
      <vt:lpstr>v1-Sanden CO2</vt:lpstr>
      <vt:lpstr>v2-Sanden GS3-45HPA_DHW</vt:lpstr>
      <vt:lpstr>v2-Sanden GS3-45HPA_Heat&amp;DHW</vt:lpstr>
      <vt:lpstr>v3-Sanden GS4-45HPC_DHW</vt:lpstr>
      <vt:lpstr>v3-Sanden GS4-45HPC_Heat&amp;DHW</vt:lpstr>
      <vt:lpstr>gen5-Sanden GS5-45HPC_DHW</vt:lpstr>
      <vt:lpstr>gen5-Sanden GS5-45HPC_Heat&amp;DHW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John</dc:creator>
  <cp:keywords/>
  <dc:description/>
  <cp:lastModifiedBy>James Ortega</cp:lastModifiedBy>
  <cp:revision/>
  <dcterms:created xsi:type="dcterms:W3CDTF">2011-05-21T11:26:28Z</dcterms:created>
  <dcterms:modified xsi:type="dcterms:W3CDTF">2025-02-07T19:59:27Z</dcterms:modified>
  <cp:category/>
  <cp:contentStatus/>
</cp:coreProperties>
</file>