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C:\Users\jorte\Phius Dropbox\PHIUS Shared\Certification\Project Certification\01_Calculators_Protocol\Excel\"/>
    </mc:Choice>
  </mc:AlternateContent>
  <xr:revisionPtr revIDLastSave="0" documentId="13_ncr:1_{9C3A792C-7211-4C6F-A017-0A4972CACCEA}" xr6:coauthVersionLast="47" xr6:coauthVersionMax="47" xr10:uidLastSave="{00000000-0000-0000-0000-000000000000}"/>
  <bookViews>
    <workbookView xWindow="-28920" yWindow="-120" windowWidth="29040" windowHeight="15720" xr2:uid="{968C14F1-B524-4FF8-8B7F-9D03FFB3FD4F}"/>
  </bookViews>
  <sheets>
    <sheet name="Booster Pump Estimator"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 i="4" l="1"/>
  <c r="E51" i="4" l="1"/>
  <c r="F51" i="4" s="1"/>
  <c r="E50" i="4"/>
  <c r="F50" i="4" s="1"/>
  <c r="E49" i="4"/>
  <c r="F49" i="4" s="1"/>
  <c r="E48" i="4"/>
  <c r="F48" i="4" s="1"/>
  <c r="E47" i="4"/>
  <c r="F47" i="4" s="1"/>
  <c r="E46" i="4"/>
  <c r="F46" i="4" s="1"/>
  <c r="E45" i="4"/>
  <c r="F45" i="4" s="1"/>
  <c r="E44" i="4"/>
  <c r="F44" i="4" s="1"/>
  <c r="E43" i="4"/>
  <c r="F43" i="4" s="1"/>
  <c r="E42" i="4"/>
  <c r="F42" i="4" s="1"/>
  <c r="E41" i="4"/>
  <c r="F41" i="4" s="1"/>
  <c r="E40" i="4"/>
  <c r="F40" i="4" s="1"/>
  <c r="E39" i="4"/>
  <c r="F39" i="4" s="1"/>
  <c r="E38" i="4"/>
  <c r="F38" i="4" s="1"/>
  <c r="E37" i="4"/>
  <c r="F37" i="4" s="1"/>
  <c r="E36" i="4"/>
  <c r="F36" i="4" s="1"/>
  <c r="E35" i="4"/>
  <c r="F35" i="4" s="1"/>
  <c r="E34" i="4"/>
  <c r="F34" i="4" s="1"/>
  <c r="E33" i="4"/>
  <c r="F33" i="4" s="1"/>
  <c r="E32" i="4"/>
  <c r="F32" i="4" s="1"/>
  <c r="E31" i="4"/>
  <c r="F31" i="4" s="1"/>
  <c r="E30" i="4"/>
  <c r="F30" i="4" s="1"/>
  <c r="E29" i="4"/>
  <c r="F29" i="4" s="1"/>
  <c r="E28" i="4"/>
  <c r="F28" i="4" s="1"/>
  <c r="D23" i="4"/>
  <c r="D24" i="4" s="1"/>
  <c r="G50" i="4" l="1"/>
  <c r="G33" i="4"/>
  <c r="G51" i="4"/>
  <c r="G41" i="4"/>
  <c r="G34" i="4"/>
  <c r="G47" i="4"/>
  <c r="G42" i="4"/>
  <c r="G29" i="4"/>
  <c r="G37" i="4"/>
  <c r="G45" i="4"/>
  <c r="G32" i="4"/>
  <c r="G40" i="4"/>
  <c r="G48" i="4"/>
  <c r="G35" i="4"/>
  <c r="G43" i="4"/>
  <c r="G30" i="4"/>
  <c r="G38" i="4"/>
  <c r="G46" i="4"/>
  <c r="G49" i="4"/>
  <c r="G28" i="4"/>
  <c r="G36" i="4"/>
  <c r="G44" i="4"/>
  <c r="G31" i="4"/>
  <c r="G39" i="4"/>
  <c r="D6" i="4" l="1"/>
</calcChain>
</file>

<file path=xl/sharedStrings.xml><?xml version="1.0" encoding="utf-8"?>
<sst xmlns="http://schemas.openxmlformats.org/spreadsheetml/2006/main" count="50" uniqueCount="45">
  <si>
    <t>Average Daily Water Use:</t>
  </si>
  <si>
    <t>psi</t>
  </si>
  <si>
    <t>Building Height:</t>
  </si>
  <si>
    <t>ft</t>
  </si>
  <si>
    <t>Pump Efficiency:</t>
  </si>
  <si>
    <t>Static Pressure:</t>
  </si>
  <si>
    <t>Motor Efficiency:</t>
  </si>
  <si>
    <t>Assumed friction losses:</t>
  </si>
  <si>
    <t>VFD Efficiency:</t>
  </si>
  <si>
    <t>Pressure at fixture:</t>
  </si>
  <si>
    <t>↓</t>
  </si>
  <si>
    <t>Use Profile</t>
  </si>
  <si>
    <t>Hour</t>
  </si>
  <si>
    <t>GPH</t>
  </si>
  <si>
    <t>Avg. GPM</t>
  </si>
  <si>
    <t>W</t>
  </si>
  <si>
    <t>Results</t>
  </si>
  <si>
    <t>Avg. Power [kW]</t>
  </si>
  <si>
    <t>Use / hour [ml/s]</t>
  </si>
  <si>
    <t>calc'd from building height</t>
  </si>
  <si>
    <t>Calculations</t>
  </si>
  <si>
    <t>Used Pump Power Equation.  Assumed that the head is mostly the static head, as the flow rates are so low that friction is likely insignificant.  Also assumed that pump efficiency drops to that shown above based on the change in position on the curve.</t>
  </si>
  <si>
    <t>Number of Dwelling Units:</t>
  </si>
  <si>
    <t>per dwelling unit</t>
  </si>
  <si>
    <t>Phius Water Pressure Booster Pump Estimator</t>
  </si>
  <si>
    <t>Required inputs</t>
  </si>
  <si>
    <t>Calculated cells</t>
  </si>
  <si>
    <t>Optional Inputs with Default Assumptions</t>
  </si>
  <si>
    <t>Results for WUFI Passive</t>
  </si>
  <si>
    <t>Project Information</t>
  </si>
  <si>
    <t>Table below uses reference data from the ASHRAE Handbook Applications 2015 Chapter 50, p50.19.</t>
  </si>
  <si>
    <t>Energy demand (rated):</t>
  </si>
  <si>
    <t>Period of Operation:</t>
  </si>
  <si>
    <t>Street Pressure:</t>
  </si>
  <si>
    <t>Pump Head Req (no friction):</t>
  </si>
  <si>
    <t>Default: 30</t>
  </si>
  <si>
    <t>Default: 10</t>
  </si>
  <si>
    <t>Default: 30%</t>
  </si>
  <si>
    <t>Default: 75%</t>
  </si>
  <si>
    <t>Default 97%</t>
  </si>
  <si>
    <t>Optional Inputs</t>
  </si>
  <si>
    <t>ml/s</t>
  </si>
  <si>
    <t>Water service to top-most water fixture.</t>
  </si>
  <si>
    <t>khr/yr</t>
  </si>
  <si>
    <t>v24.1.1 - 2024.07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</si>
</sst>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1" x14ac:knownFonts="1">
    <font>
      <sz val="11"/>
      <color theme="1"/>
      <name val="Calibri"/>
      <family val="2"/>
      <scheme val="minor"/>
    </font>
    <font>
      <sz val="11"/>
      <color theme="1"/>
      <name val="Calibri"/>
      <family val="2"/>
      <scheme val="minor"/>
    </font>
    <font>
      <sz val="12"/>
      <color theme="1"/>
      <name val="Open Sans"/>
      <family val="2"/>
    </font>
    <font>
      <b/>
      <sz val="12"/>
      <color rgb="FFFFFFFF"/>
      <name val="Open Sans"/>
      <family val="2"/>
    </font>
    <font>
      <b/>
      <sz val="16"/>
      <color rgb="FFFFFFFF"/>
      <name val="Open Sans"/>
      <family val="2"/>
    </font>
    <font>
      <sz val="12"/>
      <color theme="2" tint="0.39997558519241921"/>
      <name val="Open Sans"/>
      <family val="2"/>
    </font>
    <font>
      <sz val="12"/>
      <color rgb="FFFFFFFF"/>
      <name val="Open Sans"/>
      <family val="2"/>
    </font>
    <font>
      <sz val="12"/>
      <name val="Open Sans"/>
      <family val="2"/>
    </font>
    <font>
      <b/>
      <sz val="18"/>
      <color rgb="FFFFFFFF"/>
      <name val="Open Sans"/>
      <family val="2"/>
    </font>
    <font>
      <sz val="10"/>
      <color theme="1"/>
      <name val="Open Sans"/>
      <family val="2"/>
    </font>
    <font>
      <sz val="8"/>
      <name val="Calibri"/>
      <family val="2"/>
      <scheme val="minor"/>
    </font>
  </fonts>
  <fills count="11">
    <fill>
      <patternFill patternType="none"/>
    </fill>
    <fill>
      <patternFill patternType="gray125"/>
    </fill>
    <fill>
      <patternFill patternType="solid">
        <fgColor theme="3"/>
        <bgColor indexed="64"/>
      </patternFill>
    </fill>
    <fill>
      <patternFill patternType="solid">
        <fgColor theme="1"/>
        <bgColor indexed="64"/>
      </patternFill>
    </fill>
    <fill>
      <patternFill patternType="solid">
        <fgColor theme="4"/>
        <bgColor indexed="64"/>
      </patternFill>
    </fill>
    <fill>
      <patternFill patternType="solid">
        <fgColor theme="7"/>
        <bgColor indexed="64"/>
      </patternFill>
    </fill>
    <fill>
      <patternFill patternType="solid">
        <fgColor rgb="FFB5E3E8"/>
        <bgColor indexed="64"/>
      </patternFill>
    </fill>
    <fill>
      <patternFill patternType="darkGray">
        <fgColor rgb="FFDFFD61"/>
        <bgColor auto="1"/>
      </patternFill>
    </fill>
    <fill>
      <patternFill patternType="solid">
        <fgColor rgb="FF6E4692"/>
        <bgColor indexed="64"/>
      </patternFill>
    </fill>
    <fill>
      <patternFill patternType="solid">
        <fgColor rgb="FF00AAAF"/>
        <bgColor rgb="FF00AAAF"/>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1" fillId="0" borderId="0"/>
  </cellStyleXfs>
  <cellXfs count="76">
    <xf numFmtId="0" fontId="0" fillId="0" borderId="0" xfId="0"/>
    <xf numFmtId="165" fontId="2" fillId="7" borderId="1" xfId="1" applyNumberFormat="1" applyFont="1" applyFill="1" applyBorder="1" applyAlignment="1">
      <alignment horizontal="center" vertical="center"/>
    </xf>
    <xf numFmtId="3" fontId="2" fillId="5" borderId="1" xfId="0" applyNumberFormat="1" applyFont="1" applyFill="1" applyBorder="1" applyAlignment="1">
      <alignment horizontal="center" vertical="center" wrapText="1"/>
    </xf>
    <xf numFmtId="4" fontId="2" fillId="5" borderId="1" xfId="0" applyNumberFormat="1" applyFont="1" applyFill="1" applyBorder="1" applyAlignment="1">
      <alignment horizontal="center" vertical="center" wrapText="1"/>
    </xf>
    <xf numFmtId="2" fontId="2" fillId="7" borderId="19" xfId="1" applyNumberFormat="1" applyFont="1" applyFill="1" applyBorder="1" applyAlignment="1">
      <alignment horizontal="center" vertical="center"/>
    </xf>
    <xf numFmtId="49" fontId="2" fillId="5" borderId="1" xfId="0" applyNumberFormat="1" applyFont="1" applyFill="1" applyBorder="1" applyAlignment="1">
      <alignment horizontal="center" vertical="center" wrapText="1"/>
    </xf>
    <xf numFmtId="49" fontId="2" fillId="5" borderId="19" xfId="0" applyNumberFormat="1" applyFont="1" applyFill="1" applyBorder="1" applyAlignment="1">
      <alignment horizontal="center" vertical="center" wrapText="1"/>
    </xf>
    <xf numFmtId="49" fontId="2" fillId="5" borderId="1" xfId="0" applyNumberFormat="1" applyFont="1" applyFill="1" applyBorder="1" applyAlignment="1">
      <alignment horizontal="right" vertical="center" wrapText="1"/>
    </xf>
    <xf numFmtId="49" fontId="2" fillId="5" borderId="8" xfId="0" applyNumberFormat="1" applyFont="1" applyFill="1" applyBorder="1" applyAlignment="1">
      <alignment horizontal="right" vertical="center" wrapText="1"/>
    </xf>
    <xf numFmtId="1" fontId="3" fillId="4" borderId="1" xfId="0" applyNumberFormat="1" applyFont="1" applyFill="1" applyBorder="1" applyAlignment="1">
      <alignment horizontal="center" vertical="center" wrapText="1"/>
    </xf>
    <xf numFmtId="164" fontId="3" fillId="4" borderId="8" xfId="0" applyNumberFormat="1" applyFont="1" applyFill="1" applyBorder="1" applyAlignment="1">
      <alignment horizontal="center" vertical="center" wrapText="1"/>
    </xf>
    <xf numFmtId="49" fontId="2" fillId="0" borderId="1" xfId="0" applyNumberFormat="1" applyFont="1" applyBorder="1" applyAlignment="1">
      <alignment horizontal="center" vertical="center"/>
    </xf>
    <xf numFmtId="49" fontId="2" fillId="0" borderId="8" xfId="0" applyNumberFormat="1" applyFont="1" applyBorder="1" applyAlignment="1">
      <alignment horizontal="center" vertical="center"/>
    </xf>
    <xf numFmtId="49" fontId="2" fillId="0" borderId="1" xfId="0" applyNumberFormat="1" applyFont="1" applyBorder="1" applyAlignment="1">
      <alignment vertical="center"/>
    </xf>
    <xf numFmtId="49" fontId="2" fillId="5" borderId="1" xfId="0" applyNumberFormat="1" applyFont="1" applyFill="1" applyBorder="1" applyAlignment="1">
      <alignment horizontal="right" vertical="center"/>
    </xf>
    <xf numFmtId="49" fontId="2" fillId="5" borderId="8" xfId="0" applyNumberFormat="1" applyFont="1" applyFill="1" applyBorder="1" applyAlignment="1">
      <alignment horizontal="right" vertical="center"/>
    </xf>
    <xf numFmtId="0" fontId="2" fillId="7" borderId="11" xfId="1" applyFont="1" applyFill="1" applyBorder="1" applyAlignment="1">
      <alignment horizontal="center" vertical="center"/>
    </xf>
    <xf numFmtId="0" fontId="3" fillId="8" borderId="13" xfId="1" applyFont="1" applyFill="1" applyBorder="1" applyAlignment="1">
      <alignment horizontal="center" vertical="center"/>
    </xf>
    <xf numFmtId="0" fontId="2" fillId="0" borderId="0" xfId="0" applyFont="1"/>
    <xf numFmtId="0" fontId="2" fillId="0" borderId="0" xfId="0" applyFont="1" applyProtection="1">
      <protection locked="0"/>
    </xf>
    <xf numFmtId="0" fontId="5" fillId="0" borderId="0" xfId="0" applyFont="1" applyProtection="1">
      <protection locked="0"/>
    </xf>
    <xf numFmtId="3" fontId="2" fillId="2" borderId="1" xfId="0" applyNumberFormat="1" applyFont="1" applyFill="1" applyBorder="1" applyAlignment="1" applyProtection="1">
      <alignment horizontal="center" vertical="center" wrapText="1"/>
      <protection locked="0"/>
    </xf>
    <xf numFmtId="3" fontId="6" fillId="10" borderId="1" xfId="0" applyNumberFormat="1" applyFont="1" applyFill="1" applyBorder="1" applyAlignment="1" applyProtection="1">
      <alignment horizontal="center" vertical="center" wrapText="1"/>
      <protection locked="0"/>
    </xf>
    <xf numFmtId="9" fontId="6" fillId="10" borderId="1" xfId="0" applyNumberFormat="1" applyFont="1" applyFill="1" applyBorder="1" applyAlignment="1" applyProtection="1">
      <alignment horizontal="center" vertical="center" wrapText="1"/>
      <protection locked="0"/>
    </xf>
    <xf numFmtId="9" fontId="6" fillId="10" borderId="8" xfId="0" applyNumberFormat="1" applyFont="1" applyFill="1" applyBorder="1" applyAlignment="1" applyProtection="1">
      <alignment horizontal="center" vertical="center" wrapText="1"/>
      <protection locked="0"/>
    </xf>
    <xf numFmtId="0" fontId="2" fillId="3" borderId="9" xfId="0" applyFont="1" applyFill="1" applyBorder="1" applyProtection="1">
      <protection locked="0"/>
    </xf>
    <xf numFmtId="0" fontId="6" fillId="0" borderId="0" xfId="0" applyFont="1" applyProtection="1">
      <protection locked="0"/>
    </xf>
    <xf numFmtId="0" fontId="2" fillId="3" borderId="18" xfId="0" applyFont="1" applyFill="1" applyBorder="1" applyAlignment="1" applyProtection="1">
      <alignment horizontal="center"/>
      <protection locked="0"/>
    </xf>
    <xf numFmtId="0" fontId="2" fillId="3" borderId="21" xfId="0" applyFont="1" applyFill="1" applyBorder="1" applyAlignment="1" applyProtection="1">
      <alignment horizontal="center"/>
      <protection locked="0"/>
    </xf>
    <xf numFmtId="0" fontId="2" fillId="3" borderId="20" xfId="0" applyFont="1" applyFill="1" applyBorder="1" applyAlignment="1" applyProtection="1">
      <alignment horizontal="center"/>
      <protection locked="0"/>
    </xf>
    <xf numFmtId="14" fontId="2" fillId="3" borderId="18" xfId="0" applyNumberFormat="1" applyFont="1" applyFill="1" applyBorder="1" applyAlignment="1" applyProtection="1">
      <alignment horizontal="center"/>
      <protection locked="0"/>
    </xf>
    <xf numFmtId="14" fontId="2" fillId="3" borderId="20" xfId="0" applyNumberFormat="1" applyFont="1" applyFill="1" applyBorder="1" applyAlignment="1" applyProtection="1">
      <alignment horizontal="center"/>
      <protection locked="0"/>
    </xf>
    <xf numFmtId="49" fontId="8" fillId="3" borderId="14" xfId="0" applyNumberFormat="1" applyFont="1" applyFill="1" applyBorder="1" applyAlignment="1">
      <alignment horizontal="center" vertical="center" wrapText="1"/>
    </xf>
    <xf numFmtId="49" fontId="8" fillId="3" borderId="15" xfId="0" applyNumberFormat="1" applyFont="1" applyFill="1" applyBorder="1" applyAlignment="1">
      <alignment horizontal="center" vertical="center" wrapText="1"/>
    </xf>
    <xf numFmtId="49" fontId="8" fillId="3" borderId="16" xfId="0" applyNumberFormat="1" applyFont="1" applyFill="1" applyBorder="1" applyAlignment="1">
      <alignment horizontal="center" vertical="center" wrapText="1"/>
    </xf>
    <xf numFmtId="49" fontId="8" fillId="3" borderId="17" xfId="0" applyNumberFormat="1" applyFont="1" applyFill="1" applyBorder="1" applyAlignment="1">
      <alignment horizontal="center" vertical="center" wrapText="1"/>
    </xf>
    <xf numFmtId="0" fontId="2" fillId="6" borderId="7" xfId="1" applyFont="1" applyFill="1" applyBorder="1" applyAlignment="1">
      <alignment horizontal="center" vertical="center"/>
    </xf>
    <xf numFmtId="0" fontId="6" fillId="9" borderId="8" xfId="1" applyFont="1" applyFill="1" applyBorder="1" applyAlignment="1">
      <alignment horizontal="center" vertical="center"/>
    </xf>
    <xf numFmtId="49" fontId="2" fillId="5" borderId="3" xfId="0" applyNumberFormat="1" applyFont="1" applyFill="1" applyBorder="1" applyAlignment="1">
      <alignment horizontal="right" vertical="center"/>
    </xf>
    <xf numFmtId="49" fontId="2" fillId="5" borderId="4" xfId="0" applyNumberFormat="1" applyFont="1" applyFill="1" applyBorder="1" applyAlignment="1">
      <alignment horizontal="right" vertical="center"/>
    </xf>
    <xf numFmtId="4" fontId="2" fillId="2" borderId="3" xfId="0" applyNumberFormat="1" applyFont="1" applyFill="1" applyBorder="1" applyAlignment="1" applyProtection="1">
      <alignment horizontal="center" vertical="center" wrapText="1"/>
      <protection locked="0"/>
    </xf>
    <xf numFmtId="4" fontId="2" fillId="2" borderId="4" xfId="0" applyNumberFormat="1" applyFont="1" applyFill="1" applyBorder="1" applyAlignment="1" applyProtection="1">
      <alignment horizontal="center" vertical="center" wrapText="1"/>
      <protection locked="0"/>
    </xf>
    <xf numFmtId="49" fontId="2" fillId="0" borderId="3" xfId="0" applyNumberFormat="1" applyFont="1" applyBorder="1" applyAlignment="1">
      <alignment horizontal="center" vertical="center"/>
    </xf>
    <xf numFmtId="49" fontId="2" fillId="0" borderId="4" xfId="0" applyNumberFormat="1" applyFont="1" applyBorder="1" applyAlignment="1">
      <alignment horizontal="center" vertical="center"/>
    </xf>
    <xf numFmtId="49" fontId="2" fillId="5" borderId="5" xfId="0" applyNumberFormat="1" applyFont="1" applyFill="1" applyBorder="1" applyAlignment="1">
      <alignment horizontal="left" vertical="center" wrapText="1"/>
    </xf>
    <xf numFmtId="49" fontId="2" fillId="5" borderId="22" xfId="0" applyNumberFormat="1" applyFont="1" applyFill="1" applyBorder="1" applyAlignment="1">
      <alignment horizontal="left" vertical="center" wrapText="1"/>
    </xf>
    <xf numFmtId="49" fontId="2" fillId="5" borderId="6" xfId="0" applyNumberFormat="1" applyFont="1" applyFill="1" applyBorder="1" applyAlignment="1">
      <alignment horizontal="left" vertical="center" wrapText="1"/>
    </xf>
    <xf numFmtId="49" fontId="2" fillId="5" borderId="23" xfId="0" applyNumberFormat="1" applyFont="1" applyFill="1" applyBorder="1" applyAlignment="1">
      <alignment horizontal="left" vertical="center" wrapText="1"/>
    </xf>
    <xf numFmtId="0" fontId="2" fillId="5" borderId="2" xfId="0" applyFont="1" applyFill="1" applyBorder="1" applyAlignment="1">
      <alignment horizontal="left"/>
    </xf>
    <xf numFmtId="0" fontId="2" fillId="5" borderId="24" xfId="0" applyFont="1" applyFill="1" applyBorder="1" applyAlignment="1">
      <alignment horizontal="left"/>
    </xf>
    <xf numFmtId="0" fontId="9" fillId="5" borderId="1" xfId="0" applyFont="1" applyFill="1" applyBorder="1" applyAlignment="1">
      <alignment horizontal="left" vertical="center" wrapText="1"/>
    </xf>
    <xf numFmtId="0" fontId="9" fillId="5" borderId="19" xfId="0" applyFont="1" applyFill="1" applyBorder="1" applyAlignment="1">
      <alignment horizontal="left" vertical="center" wrapText="1"/>
    </xf>
    <xf numFmtId="0" fontId="9" fillId="5" borderId="8" xfId="0" applyFont="1" applyFill="1" applyBorder="1" applyAlignment="1">
      <alignment horizontal="left" vertical="center" wrapText="1"/>
    </xf>
    <xf numFmtId="0" fontId="9" fillId="5" borderId="13" xfId="0" applyFont="1" applyFill="1" applyBorder="1" applyAlignment="1">
      <alignment horizontal="left" vertical="center" wrapText="1"/>
    </xf>
    <xf numFmtId="49" fontId="4" fillId="3" borderId="1" xfId="0" applyNumberFormat="1" applyFont="1" applyFill="1" applyBorder="1" applyAlignment="1">
      <alignment horizontal="left" vertical="center"/>
    </xf>
    <xf numFmtId="49" fontId="4" fillId="3" borderId="19" xfId="0" applyNumberFormat="1" applyFont="1" applyFill="1" applyBorder="1" applyAlignment="1">
      <alignment horizontal="left" vertical="center"/>
    </xf>
    <xf numFmtId="49" fontId="2" fillId="5" borderId="1" xfId="0" applyNumberFormat="1" applyFont="1" applyFill="1" applyBorder="1" applyAlignment="1">
      <alignment horizontal="left" vertical="center" wrapText="1"/>
    </xf>
    <xf numFmtId="49" fontId="2" fillId="5" borderId="19" xfId="0" applyNumberFormat="1" applyFont="1" applyFill="1" applyBorder="1" applyAlignment="1">
      <alignment horizontal="left" vertical="center" wrapText="1"/>
    </xf>
    <xf numFmtId="49" fontId="2" fillId="5" borderId="8" xfId="0" applyNumberFormat="1" applyFont="1" applyFill="1" applyBorder="1" applyAlignment="1">
      <alignment horizontal="left" vertical="center" wrapText="1"/>
    </xf>
    <xf numFmtId="49" fontId="2" fillId="5" borderId="13" xfId="0" applyNumberFormat="1" applyFont="1" applyFill="1" applyBorder="1" applyAlignment="1">
      <alignment horizontal="left" vertical="center" wrapText="1"/>
    </xf>
    <xf numFmtId="49" fontId="8" fillId="3" borderId="10" xfId="0" applyNumberFormat="1" applyFont="1" applyFill="1" applyBorder="1" applyAlignment="1">
      <alignment horizontal="left" vertical="center" wrapText="1"/>
    </xf>
    <xf numFmtId="49" fontId="8" fillId="3" borderId="7" xfId="0" applyNumberFormat="1" applyFont="1" applyFill="1" applyBorder="1" applyAlignment="1">
      <alignment horizontal="left" vertical="center" wrapText="1"/>
    </xf>
    <xf numFmtId="49" fontId="8" fillId="3" borderId="11" xfId="0" applyNumberFormat="1" applyFont="1" applyFill="1" applyBorder="1" applyAlignment="1">
      <alignment horizontal="left" vertical="center" wrapText="1"/>
    </xf>
    <xf numFmtId="49" fontId="7" fillId="5" borderId="1" xfId="0" applyNumberFormat="1" applyFont="1" applyFill="1" applyBorder="1" applyAlignment="1">
      <alignment horizontal="left" vertical="center" wrapText="1"/>
    </xf>
    <xf numFmtId="49" fontId="7" fillId="5" borderId="1" xfId="0" applyNumberFormat="1" applyFont="1" applyFill="1" applyBorder="1" applyAlignment="1">
      <alignment horizontal="left" vertical="center"/>
    </xf>
    <xf numFmtId="49" fontId="7" fillId="5" borderId="19" xfId="0" applyNumberFormat="1" applyFont="1" applyFill="1" applyBorder="1" applyAlignment="1">
      <alignment horizontal="left" vertical="center"/>
    </xf>
    <xf numFmtId="0" fontId="2" fillId="3" borderId="9" xfId="0" applyFont="1" applyFill="1" applyBorder="1" applyAlignment="1" applyProtection="1">
      <alignment horizontal="center"/>
      <protection locked="0"/>
    </xf>
    <xf numFmtId="0" fontId="2" fillId="3" borderId="12" xfId="0" applyFont="1" applyFill="1" applyBorder="1" applyAlignment="1" applyProtection="1">
      <alignment horizontal="center"/>
      <protection locked="0"/>
    </xf>
    <xf numFmtId="49" fontId="8" fillId="3" borderId="10" xfId="0" applyNumberFormat="1" applyFont="1" applyFill="1" applyBorder="1" applyAlignment="1">
      <alignment horizontal="left" vertical="center"/>
    </xf>
    <xf numFmtId="49" fontId="8" fillId="3" borderId="7" xfId="0" applyNumberFormat="1" applyFont="1" applyFill="1" applyBorder="1" applyAlignment="1">
      <alignment horizontal="left" vertical="center"/>
    </xf>
    <xf numFmtId="49" fontId="8" fillId="3" borderId="11" xfId="0" applyNumberFormat="1" applyFont="1" applyFill="1" applyBorder="1" applyAlignment="1">
      <alignment horizontal="left" vertical="center"/>
    </xf>
    <xf numFmtId="0" fontId="2" fillId="5" borderId="25" xfId="0" applyFont="1" applyFill="1" applyBorder="1" applyAlignment="1">
      <alignment horizontal="left"/>
    </xf>
    <xf numFmtId="0" fontId="2" fillId="5" borderId="26" xfId="0" applyFont="1" applyFill="1" applyBorder="1" applyAlignment="1">
      <alignment horizontal="left"/>
    </xf>
    <xf numFmtId="0" fontId="8" fillId="3" borderId="10" xfId="0" applyFont="1" applyFill="1" applyBorder="1" applyAlignment="1">
      <alignment horizontal="left"/>
    </xf>
    <xf numFmtId="0" fontId="8" fillId="3" borderId="7" xfId="0" applyFont="1" applyFill="1" applyBorder="1" applyAlignment="1">
      <alignment horizontal="left"/>
    </xf>
    <xf numFmtId="0" fontId="8" fillId="3" borderId="11" xfId="0" applyFont="1" applyFill="1" applyBorder="1" applyAlignment="1">
      <alignment horizontal="left"/>
    </xf>
  </cellXfs>
  <cellStyles count="2">
    <cellStyle name="Normal" xfId="0" builtinId="0"/>
    <cellStyle name="Normal 4" xfId="1" xr:uid="{D93B2990-6B4D-4DBB-AF3C-58BC5C17F511}"/>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17320</xdr:colOff>
      <xdr:row>4</xdr:row>
      <xdr:rowOff>30805</xdr:rowOff>
    </xdr:from>
    <xdr:to>
      <xdr:col>19</xdr:col>
      <xdr:colOff>34638</xdr:colOff>
      <xdr:row>14</xdr:row>
      <xdr:rowOff>47255</xdr:rowOff>
    </xdr:to>
    <xdr:pic>
      <xdr:nvPicPr>
        <xdr:cNvPr id="2" name="Picture 1">
          <a:extLst>
            <a:ext uri="{FF2B5EF4-FFF2-40B4-BE49-F238E27FC236}">
              <a16:creationId xmlns:a16="http://schemas.microsoft.com/office/drawing/2014/main" id="{A0A650AE-979D-BBF6-74C7-C31B3F1E3F6A}"/>
            </a:ext>
          </a:extLst>
        </xdr:cNvPr>
        <xdr:cNvPicPr>
          <a:picLocks noChangeAspect="1"/>
        </xdr:cNvPicPr>
      </xdr:nvPicPr>
      <xdr:blipFill>
        <a:blip xmlns:r="http://schemas.openxmlformats.org/officeDocument/2006/relationships" r:embed="rId1"/>
        <a:stretch>
          <a:fillRect/>
        </a:stretch>
      </xdr:blipFill>
      <xdr:spPr>
        <a:xfrm>
          <a:off x="7472797" y="974646"/>
          <a:ext cx="6684818" cy="2363064"/>
        </a:xfrm>
        <a:prstGeom prst="rect">
          <a:avLst/>
        </a:prstGeom>
        <a:ln>
          <a:solidFill>
            <a:sysClr val="windowText" lastClr="000000"/>
          </a:solidFill>
        </a:ln>
      </xdr:spPr>
    </xdr:pic>
    <xdr:clientData/>
  </xdr:twoCellAnchor>
</xdr:wsDr>
</file>

<file path=xl/theme/theme1.xml><?xml version="1.0" encoding="utf-8"?>
<a:theme xmlns:a="http://schemas.openxmlformats.org/drawingml/2006/main" name="Phius_R(x) Path">
  <a:themeElements>
    <a:clrScheme name="Phius">
      <a:dk1>
        <a:srgbClr val="0E2746"/>
      </a:dk1>
      <a:lt1>
        <a:srgbClr val="00AAAF"/>
      </a:lt1>
      <a:dk2>
        <a:srgbClr val="B5E3E8"/>
      </a:dk2>
      <a:lt2>
        <a:srgbClr val="5F78BB"/>
      </a:lt2>
      <a:accent1>
        <a:srgbClr val="6E4692"/>
      </a:accent1>
      <a:accent2>
        <a:srgbClr val="FFCF34"/>
      </a:accent2>
      <a:accent3>
        <a:srgbClr val="DFFD61"/>
      </a:accent3>
      <a:accent4>
        <a:srgbClr val="EDECE0"/>
      </a:accent4>
      <a:accent5>
        <a:srgbClr val="D1F1DA"/>
      </a:accent5>
      <a:accent6>
        <a:srgbClr val="FBDAD7"/>
      </a:accent6>
      <a:hlink>
        <a:srgbClr val="00AAAF"/>
      </a:hlink>
      <a:folHlink>
        <a:srgbClr val="0E2746"/>
      </a:folHlink>
    </a:clrScheme>
    <a:fontScheme name="Phius">
      <a:majorFont>
        <a:latin typeface="Calibri"/>
        <a:ea typeface="Arial"/>
        <a:cs typeface="Arial"/>
      </a:majorFont>
      <a:minorFont>
        <a:latin typeface="Calibri"/>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77DCF-7D32-4EEB-BF89-BE56492DD4F2}">
  <dimension ref="A1:G55"/>
  <sheetViews>
    <sheetView tabSelected="1" zoomScale="110" zoomScaleNormal="110" workbookViewId="0">
      <pane ySplit="3" topLeftCell="A4" activePane="bottomLeft" state="frozen"/>
      <selection pane="bottomLeft"/>
    </sheetView>
  </sheetViews>
  <sheetFormatPr defaultRowHeight="18" x14ac:dyDescent="0.35"/>
  <cols>
    <col min="1" max="1" width="2.5703125" style="19" customWidth="1"/>
    <col min="2" max="2" width="3.42578125" style="19" customWidth="1"/>
    <col min="3" max="3" width="41.42578125" style="19" bestFit="1" customWidth="1"/>
    <col min="4" max="4" width="12.7109375" style="19" bestFit="1" customWidth="1"/>
    <col min="5" max="5" width="8.140625" style="19" bestFit="1" customWidth="1"/>
    <col min="6" max="6" width="14.5703125" style="19" customWidth="1"/>
    <col min="7" max="7" width="19.85546875" style="19" bestFit="1" customWidth="1"/>
    <col min="8" max="16384" width="9.140625" style="19"/>
  </cols>
  <sheetData>
    <row r="1" spans="1:7" ht="18.75" thickBot="1" x14ac:dyDescent="0.4">
      <c r="B1" s="18" t="s">
        <v>44</v>
      </c>
    </row>
    <row r="2" spans="1:7" ht="26.1" customHeight="1" x14ac:dyDescent="0.35">
      <c r="B2" s="32" t="s">
        <v>24</v>
      </c>
      <c r="C2" s="33"/>
      <c r="D2" s="33"/>
      <c r="E2" s="36" t="s">
        <v>25</v>
      </c>
      <c r="F2" s="36"/>
      <c r="G2" s="16" t="s">
        <v>26</v>
      </c>
    </row>
    <row r="3" spans="1:7" ht="26.1" customHeight="1" thickBot="1" x14ac:dyDescent="0.4">
      <c r="B3" s="34"/>
      <c r="C3" s="35"/>
      <c r="D3" s="35"/>
      <c r="E3" s="37" t="s">
        <v>40</v>
      </c>
      <c r="F3" s="37"/>
      <c r="G3" s="17" t="s">
        <v>16</v>
      </c>
    </row>
    <row r="4" spans="1:7" ht="5.0999999999999996" customHeight="1" thickBot="1" x14ac:dyDescent="0.4"/>
    <row r="5" spans="1:7" ht="27" x14ac:dyDescent="0.35">
      <c r="B5" s="60" t="s">
        <v>28</v>
      </c>
      <c r="C5" s="61"/>
      <c r="D5" s="61"/>
      <c r="E5" s="61"/>
      <c r="F5" s="61"/>
      <c r="G5" s="62"/>
    </row>
    <row r="6" spans="1:7" x14ac:dyDescent="0.35">
      <c r="A6" s="20"/>
      <c r="B6" s="30"/>
      <c r="C6" s="7" t="s">
        <v>31</v>
      </c>
      <c r="D6" s="9">
        <f>SUM(G28:G51)*365</f>
        <v>757.21429058486581</v>
      </c>
      <c r="E6" s="11" t="s">
        <v>15</v>
      </c>
      <c r="F6" s="48"/>
      <c r="G6" s="49"/>
    </row>
    <row r="7" spans="1:7" ht="18.75" thickBot="1" x14ac:dyDescent="0.4">
      <c r="B7" s="31"/>
      <c r="C7" s="8" t="s">
        <v>32</v>
      </c>
      <c r="D7" s="10">
        <v>1</v>
      </c>
      <c r="E7" s="12" t="s">
        <v>43</v>
      </c>
      <c r="F7" s="71"/>
      <c r="G7" s="72"/>
    </row>
    <row r="8" spans="1:7" ht="5.0999999999999996" customHeight="1" thickBot="1" x14ac:dyDescent="0.4"/>
    <row r="9" spans="1:7" ht="27" x14ac:dyDescent="0.5">
      <c r="B9" s="73" t="s">
        <v>29</v>
      </c>
      <c r="C9" s="74"/>
      <c r="D9" s="74"/>
      <c r="E9" s="74"/>
      <c r="F9" s="74"/>
      <c r="G9" s="75"/>
    </row>
    <row r="10" spans="1:7" x14ac:dyDescent="0.35">
      <c r="B10" s="27"/>
      <c r="C10" s="38" t="s">
        <v>2</v>
      </c>
      <c r="D10" s="40">
        <v>47.5</v>
      </c>
      <c r="E10" s="42" t="s">
        <v>3</v>
      </c>
      <c r="F10" s="44" t="s">
        <v>42</v>
      </c>
      <c r="G10" s="45"/>
    </row>
    <row r="11" spans="1:7" x14ac:dyDescent="0.35">
      <c r="B11" s="28"/>
      <c r="C11" s="39"/>
      <c r="D11" s="41"/>
      <c r="E11" s="43"/>
      <c r="F11" s="46"/>
      <c r="G11" s="47"/>
    </row>
    <row r="12" spans="1:7" x14ac:dyDescent="0.35">
      <c r="B12" s="28"/>
      <c r="C12" s="14" t="s">
        <v>22</v>
      </c>
      <c r="D12" s="21">
        <v>50</v>
      </c>
      <c r="E12" s="13"/>
      <c r="F12" s="56"/>
      <c r="G12" s="57"/>
    </row>
    <row r="13" spans="1:7" ht="18.600000000000001" customHeight="1" x14ac:dyDescent="0.35">
      <c r="B13" s="28"/>
      <c r="C13" s="54" t="s">
        <v>27</v>
      </c>
      <c r="D13" s="54"/>
      <c r="E13" s="54"/>
      <c r="F13" s="54"/>
      <c r="G13" s="55"/>
    </row>
    <row r="14" spans="1:7" ht="18.600000000000001" customHeight="1" x14ac:dyDescent="0.35">
      <c r="B14" s="28"/>
      <c r="C14" s="14" t="s">
        <v>33</v>
      </c>
      <c r="D14" s="22">
        <v>30</v>
      </c>
      <c r="E14" s="11" t="s">
        <v>1</v>
      </c>
      <c r="F14" s="56" t="s">
        <v>35</v>
      </c>
      <c r="G14" s="57"/>
    </row>
    <row r="15" spans="1:7" ht="18.600000000000001" customHeight="1" x14ac:dyDescent="0.35">
      <c r="B15" s="28"/>
      <c r="C15" s="14" t="s">
        <v>9</v>
      </c>
      <c r="D15" s="22">
        <v>30</v>
      </c>
      <c r="E15" s="11" t="s">
        <v>1</v>
      </c>
      <c r="F15" s="56" t="s">
        <v>35</v>
      </c>
      <c r="G15" s="57"/>
    </row>
    <row r="16" spans="1:7" ht="18.600000000000001" customHeight="1" x14ac:dyDescent="0.35">
      <c r="B16" s="28"/>
      <c r="C16" s="14" t="s">
        <v>7</v>
      </c>
      <c r="D16" s="22">
        <v>10</v>
      </c>
      <c r="E16" s="11" t="s">
        <v>1</v>
      </c>
      <c r="F16" s="56" t="s">
        <v>36</v>
      </c>
      <c r="G16" s="57"/>
    </row>
    <row r="17" spans="1:7" ht="18.600000000000001" customHeight="1" x14ac:dyDescent="0.35">
      <c r="B17" s="28"/>
      <c r="C17" s="14" t="s">
        <v>4</v>
      </c>
      <c r="D17" s="23">
        <v>0.3</v>
      </c>
      <c r="E17" s="11"/>
      <c r="F17" s="56" t="s">
        <v>37</v>
      </c>
      <c r="G17" s="57"/>
    </row>
    <row r="18" spans="1:7" ht="18" customHeight="1" x14ac:dyDescent="0.35">
      <c r="B18" s="28"/>
      <c r="C18" s="14" t="s">
        <v>6</v>
      </c>
      <c r="D18" s="23">
        <v>0.75</v>
      </c>
      <c r="E18" s="11"/>
      <c r="F18" s="56" t="s">
        <v>38</v>
      </c>
      <c r="G18" s="57"/>
    </row>
    <row r="19" spans="1:7" ht="18.75" thickBot="1" x14ac:dyDescent="0.4">
      <c r="B19" s="29"/>
      <c r="C19" s="15" t="s">
        <v>8</v>
      </c>
      <c r="D19" s="24">
        <v>0.97</v>
      </c>
      <c r="E19" s="12"/>
      <c r="F19" s="58" t="s">
        <v>39</v>
      </c>
      <c r="G19" s="59"/>
    </row>
    <row r="20" spans="1:7" ht="5.0999999999999996" customHeight="1" thickBot="1" x14ac:dyDescent="0.4"/>
    <row r="21" spans="1:7" ht="27" x14ac:dyDescent="0.35">
      <c r="B21" s="68" t="s">
        <v>20</v>
      </c>
      <c r="C21" s="69"/>
      <c r="D21" s="69"/>
      <c r="E21" s="69"/>
      <c r="F21" s="69"/>
      <c r="G21" s="70"/>
    </row>
    <row r="22" spans="1:7" x14ac:dyDescent="0.35">
      <c r="B22" s="25"/>
      <c r="C22" s="14" t="s">
        <v>0</v>
      </c>
      <c r="D22" s="1">
        <f>SUM(D28:D51)*0.95</f>
        <v>40.869</v>
      </c>
      <c r="E22" s="11" t="s">
        <v>41</v>
      </c>
      <c r="F22" s="56" t="s">
        <v>23</v>
      </c>
      <c r="G22" s="57"/>
    </row>
    <row r="23" spans="1:7" x14ac:dyDescent="0.35">
      <c r="B23" s="66"/>
      <c r="C23" s="14" t="s">
        <v>5</v>
      </c>
      <c r="D23" s="1">
        <f>D10/2.31</f>
        <v>20.562770562770563</v>
      </c>
      <c r="E23" s="11" t="s">
        <v>1</v>
      </c>
      <c r="F23" s="56" t="s">
        <v>19</v>
      </c>
      <c r="G23" s="57"/>
    </row>
    <row r="24" spans="1:7" x14ac:dyDescent="0.35">
      <c r="B24" s="66"/>
      <c r="C24" s="14" t="s">
        <v>34</v>
      </c>
      <c r="D24" s="1">
        <f>D23+D16+D15-D14</f>
        <v>30.562770562770567</v>
      </c>
      <c r="E24" s="11" t="s">
        <v>1</v>
      </c>
      <c r="F24" s="56"/>
      <c r="G24" s="57"/>
    </row>
    <row r="25" spans="1:7" ht="22.5" x14ac:dyDescent="0.35">
      <c r="A25" s="26" t="s">
        <v>10</v>
      </c>
      <c r="B25" s="66"/>
      <c r="C25" s="54" t="s">
        <v>11</v>
      </c>
      <c r="D25" s="54"/>
      <c r="E25" s="54"/>
      <c r="F25" s="54"/>
      <c r="G25" s="55"/>
    </row>
    <row r="26" spans="1:7" ht="36" customHeight="1" x14ac:dyDescent="0.35">
      <c r="A26" s="26"/>
      <c r="B26" s="66"/>
      <c r="C26" s="63" t="s">
        <v>30</v>
      </c>
      <c r="D26" s="64"/>
      <c r="E26" s="64"/>
      <c r="F26" s="64"/>
      <c r="G26" s="65"/>
    </row>
    <row r="27" spans="1:7" ht="36" x14ac:dyDescent="0.35">
      <c r="B27" s="66"/>
      <c r="C27" s="5" t="s">
        <v>12</v>
      </c>
      <c r="D27" s="5" t="s">
        <v>18</v>
      </c>
      <c r="E27" s="5" t="s">
        <v>13</v>
      </c>
      <c r="F27" s="5" t="s">
        <v>14</v>
      </c>
      <c r="G27" s="6" t="s">
        <v>17</v>
      </c>
    </row>
    <row r="28" spans="1:7" ht="15.6" customHeight="1" x14ac:dyDescent="0.35">
      <c r="B28" s="66"/>
      <c r="C28" s="2">
        <v>1</v>
      </c>
      <c r="D28" s="3">
        <v>1.65</v>
      </c>
      <c r="E28" s="1">
        <f t="shared" ref="E28:E51" si="0">D28*0.95*$D$12</f>
        <v>78.375</v>
      </c>
      <c r="F28" s="1">
        <f>E28/60</f>
        <v>1.3062499999999999</v>
      </c>
      <c r="G28" s="4">
        <f t="shared" ref="G28:G51" si="1">0.746*$D$24*F28/(1715*$D$17*$D$18*$D$19)</f>
        <v>7.9568189339461623E-2</v>
      </c>
    </row>
    <row r="29" spans="1:7" x14ac:dyDescent="0.35">
      <c r="B29" s="66"/>
      <c r="C29" s="2">
        <v>2</v>
      </c>
      <c r="D29" s="3">
        <v>1.45</v>
      </c>
      <c r="E29" s="1">
        <f t="shared" si="0"/>
        <v>68.875</v>
      </c>
      <c r="F29" s="1">
        <f t="shared" ref="F29:F51" si="2">E29/60</f>
        <v>1.1479166666666667</v>
      </c>
      <c r="G29" s="4">
        <f t="shared" si="1"/>
        <v>6.9923560328617795E-2</v>
      </c>
    </row>
    <row r="30" spans="1:7" x14ac:dyDescent="0.35">
      <c r="B30" s="66"/>
      <c r="C30" s="2">
        <v>3</v>
      </c>
      <c r="D30" s="3">
        <v>1.25</v>
      </c>
      <c r="E30" s="1">
        <f t="shared" si="0"/>
        <v>59.375</v>
      </c>
      <c r="F30" s="1">
        <f t="shared" si="2"/>
        <v>0.98958333333333337</v>
      </c>
      <c r="G30" s="4">
        <f t="shared" si="1"/>
        <v>6.0278931317773961E-2</v>
      </c>
    </row>
    <row r="31" spans="1:7" x14ac:dyDescent="0.35">
      <c r="B31" s="66"/>
      <c r="C31" s="2">
        <v>4</v>
      </c>
      <c r="D31" s="3">
        <v>1.3</v>
      </c>
      <c r="E31" s="1">
        <f t="shared" si="0"/>
        <v>61.749999999999993</v>
      </c>
      <c r="F31" s="1">
        <f t="shared" si="2"/>
        <v>1.0291666666666666</v>
      </c>
      <c r="G31" s="4">
        <f t="shared" si="1"/>
        <v>6.2690088570484914E-2</v>
      </c>
    </row>
    <row r="32" spans="1:7" x14ac:dyDescent="0.35">
      <c r="B32" s="66"/>
      <c r="C32" s="2">
        <v>5</v>
      </c>
      <c r="D32" s="3">
        <v>1.25</v>
      </c>
      <c r="E32" s="1">
        <f t="shared" si="0"/>
        <v>59.375</v>
      </c>
      <c r="F32" s="1">
        <f t="shared" si="2"/>
        <v>0.98958333333333337</v>
      </c>
      <c r="G32" s="4">
        <f t="shared" si="1"/>
        <v>6.0278931317773961E-2</v>
      </c>
    </row>
    <row r="33" spans="2:7" x14ac:dyDescent="0.35">
      <c r="B33" s="66"/>
      <c r="C33" s="2">
        <v>6</v>
      </c>
      <c r="D33" s="3">
        <v>1.25</v>
      </c>
      <c r="E33" s="1">
        <f t="shared" si="0"/>
        <v>59.375</v>
      </c>
      <c r="F33" s="1">
        <f t="shared" si="2"/>
        <v>0.98958333333333337</v>
      </c>
      <c r="G33" s="4">
        <f t="shared" si="1"/>
        <v>6.0278931317773961E-2</v>
      </c>
    </row>
    <row r="34" spans="2:7" x14ac:dyDescent="0.35">
      <c r="B34" s="66"/>
      <c r="C34" s="2">
        <v>7</v>
      </c>
      <c r="D34" s="3">
        <v>1.47</v>
      </c>
      <c r="E34" s="1">
        <f t="shared" si="0"/>
        <v>69.824999999999989</v>
      </c>
      <c r="F34" s="1">
        <f t="shared" si="2"/>
        <v>1.1637499999999998</v>
      </c>
      <c r="G34" s="4">
        <f t="shared" si="1"/>
        <v>7.0888023229702168E-2</v>
      </c>
    </row>
    <row r="35" spans="2:7" x14ac:dyDescent="0.35">
      <c r="B35" s="66"/>
      <c r="C35" s="2">
        <v>8</v>
      </c>
      <c r="D35" s="3">
        <v>1.8</v>
      </c>
      <c r="E35" s="1">
        <f t="shared" si="0"/>
        <v>85.5</v>
      </c>
      <c r="F35" s="1">
        <f t="shared" si="2"/>
        <v>1.425</v>
      </c>
      <c r="G35" s="4">
        <f t="shared" si="1"/>
        <v>8.6801661097594518E-2</v>
      </c>
    </row>
    <row r="36" spans="2:7" x14ac:dyDescent="0.35">
      <c r="B36" s="66"/>
      <c r="C36" s="2">
        <v>9</v>
      </c>
      <c r="D36" s="3">
        <v>2.9</v>
      </c>
      <c r="E36" s="1">
        <f t="shared" si="0"/>
        <v>137.75</v>
      </c>
      <c r="F36" s="1">
        <f t="shared" si="2"/>
        <v>2.2958333333333334</v>
      </c>
      <c r="G36" s="4">
        <f t="shared" si="1"/>
        <v>0.13984712065723559</v>
      </c>
    </row>
    <row r="37" spans="2:7" x14ac:dyDescent="0.35">
      <c r="B37" s="66"/>
      <c r="C37" s="2">
        <v>10</v>
      </c>
      <c r="D37" s="3">
        <v>2.5499999999999998</v>
      </c>
      <c r="E37" s="1">
        <f t="shared" si="0"/>
        <v>121.125</v>
      </c>
      <c r="F37" s="1">
        <f t="shared" si="2"/>
        <v>2.0187499999999998</v>
      </c>
      <c r="G37" s="4">
        <f t="shared" si="1"/>
        <v>0.12296901988825887</v>
      </c>
    </row>
    <row r="38" spans="2:7" x14ac:dyDescent="0.35">
      <c r="B38" s="66"/>
      <c r="C38" s="2">
        <v>11</v>
      </c>
      <c r="D38" s="3">
        <v>2.25</v>
      </c>
      <c r="E38" s="1">
        <f t="shared" si="0"/>
        <v>106.87499999999999</v>
      </c>
      <c r="F38" s="1">
        <f t="shared" si="2"/>
        <v>1.7812499999999998</v>
      </c>
      <c r="G38" s="4">
        <f t="shared" si="1"/>
        <v>0.10850207637199312</v>
      </c>
    </row>
    <row r="39" spans="2:7" x14ac:dyDescent="0.35">
      <c r="B39" s="66"/>
      <c r="C39" s="2">
        <v>12</v>
      </c>
      <c r="D39" s="3">
        <v>2.1</v>
      </c>
      <c r="E39" s="1">
        <f t="shared" si="0"/>
        <v>99.75</v>
      </c>
      <c r="F39" s="1">
        <f t="shared" si="2"/>
        <v>1.6625000000000001</v>
      </c>
      <c r="G39" s="4">
        <f t="shared" si="1"/>
        <v>0.10126860461386027</v>
      </c>
    </row>
    <row r="40" spans="2:7" x14ac:dyDescent="0.35">
      <c r="B40" s="66"/>
      <c r="C40" s="2">
        <v>13</v>
      </c>
      <c r="D40" s="3">
        <v>2.15</v>
      </c>
      <c r="E40" s="1">
        <f t="shared" si="0"/>
        <v>102.125</v>
      </c>
      <c r="F40" s="1">
        <f t="shared" si="2"/>
        <v>1.7020833333333334</v>
      </c>
      <c r="G40" s="4">
        <f t="shared" si="1"/>
        <v>0.10367976186657121</v>
      </c>
    </row>
    <row r="41" spans="2:7" x14ac:dyDescent="0.35">
      <c r="B41" s="66"/>
      <c r="C41" s="2">
        <v>14</v>
      </c>
      <c r="D41" s="3">
        <v>1.8</v>
      </c>
      <c r="E41" s="1">
        <f t="shared" si="0"/>
        <v>85.5</v>
      </c>
      <c r="F41" s="1">
        <f t="shared" si="2"/>
        <v>1.425</v>
      </c>
      <c r="G41" s="4">
        <f t="shared" si="1"/>
        <v>8.6801661097594518E-2</v>
      </c>
    </row>
    <row r="42" spans="2:7" x14ac:dyDescent="0.35">
      <c r="B42" s="66"/>
      <c r="C42" s="2">
        <v>15</v>
      </c>
      <c r="D42" s="3">
        <v>1.45</v>
      </c>
      <c r="E42" s="1">
        <f t="shared" si="0"/>
        <v>68.875</v>
      </c>
      <c r="F42" s="1">
        <f t="shared" si="2"/>
        <v>1.1479166666666667</v>
      </c>
      <c r="G42" s="4">
        <f t="shared" si="1"/>
        <v>6.9923560328617795E-2</v>
      </c>
    </row>
    <row r="43" spans="2:7" x14ac:dyDescent="0.35">
      <c r="B43" s="66"/>
      <c r="C43" s="2">
        <v>16</v>
      </c>
      <c r="D43" s="3">
        <v>1.4</v>
      </c>
      <c r="E43" s="1">
        <f t="shared" si="0"/>
        <v>66.499999999999986</v>
      </c>
      <c r="F43" s="1">
        <f t="shared" si="2"/>
        <v>1.1083333333333332</v>
      </c>
      <c r="G43" s="4">
        <f t="shared" si="1"/>
        <v>6.7512403075906821E-2</v>
      </c>
    </row>
    <row r="44" spans="2:7" x14ac:dyDescent="0.35">
      <c r="B44" s="66"/>
      <c r="C44" s="2">
        <v>17</v>
      </c>
      <c r="D44" s="3">
        <v>1.35</v>
      </c>
      <c r="E44" s="1">
        <f t="shared" si="0"/>
        <v>64.125</v>
      </c>
      <c r="F44" s="1">
        <f t="shared" si="2"/>
        <v>1.0687500000000001</v>
      </c>
      <c r="G44" s="4">
        <f t="shared" si="1"/>
        <v>6.5101245823195888E-2</v>
      </c>
    </row>
    <row r="45" spans="2:7" x14ac:dyDescent="0.35">
      <c r="B45" s="66"/>
      <c r="C45" s="2">
        <v>18</v>
      </c>
      <c r="D45" s="3">
        <v>1.8</v>
      </c>
      <c r="E45" s="1">
        <f t="shared" si="0"/>
        <v>85.5</v>
      </c>
      <c r="F45" s="1">
        <f t="shared" si="2"/>
        <v>1.425</v>
      </c>
      <c r="G45" s="4">
        <f t="shared" si="1"/>
        <v>8.6801661097594518E-2</v>
      </c>
    </row>
    <row r="46" spans="2:7" x14ac:dyDescent="0.35">
      <c r="B46" s="66"/>
      <c r="C46" s="2">
        <v>19</v>
      </c>
      <c r="D46" s="3">
        <v>2.25</v>
      </c>
      <c r="E46" s="1">
        <f t="shared" si="0"/>
        <v>106.87499999999999</v>
      </c>
      <c r="F46" s="1">
        <f t="shared" si="2"/>
        <v>1.7812499999999998</v>
      </c>
      <c r="G46" s="4">
        <f t="shared" si="1"/>
        <v>0.10850207637199312</v>
      </c>
    </row>
    <row r="47" spans="2:7" x14ac:dyDescent="0.35">
      <c r="B47" s="66"/>
      <c r="C47" s="2">
        <v>20</v>
      </c>
      <c r="D47" s="3">
        <v>2</v>
      </c>
      <c r="E47" s="1">
        <f t="shared" si="0"/>
        <v>95</v>
      </c>
      <c r="F47" s="1">
        <f t="shared" si="2"/>
        <v>1.5833333333333333</v>
      </c>
      <c r="G47" s="4">
        <f t="shared" si="1"/>
        <v>9.6446290108438346E-2</v>
      </c>
    </row>
    <row r="48" spans="2:7" x14ac:dyDescent="0.35">
      <c r="B48" s="66"/>
      <c r="C48" s="2">
        <v>21</v>
      </c>
      <c r="D48" s="3">
        <v>2.2000000000000002</v>
      </c>
      <c r="E48" s="1">
        <f t="shared" si="0"/>
        <v>104.5</v>
      </c>
      <c r="F48" s="1">
        <f t="shared" si="2"/>
        <v>1.7416666666666667</v>
      </c>
      <c r="G48" s="4">
        <f t="shared" si="1"/>
        <v>0.10609091911928217</v>
      </c>
    </row>
    <row r="49" spans="2:7" x14ac:dyDescent="0.35">
      <c r="B49" s="66"/>
      <c r="C49" s="2">
        <v>22</v>
      </c>
      <c r="D49" s="3">
        <v>1.8</v>
      </c>
      <c r="E49" s="1">
        <f t="shared" si="0"/>
        <v>85.5</v>
      </c>
      <c r="F49" s="1">
        <f t="shared" si="2"/>
        <v>1.425</v>
      </c>
      <c r="G49" s="4">
        <f t="shared" si="1"/>
        <v>8.6801661097594518E-2</v>
      </c>
    </row>
    <row r="50" spans="2:7" x14ac:dyDescent="0.35">
      <c r="B50" s="66"/>
      <c r="C50" s="2">
        <v>23</v>
      </c>
      <c r="D50" s="3">
        <v>1.6</v>
      </c>
      <c r="E50" s="1">
        <f t="shared" si="0"/>
        <v>76</v>
      </c>
      <c r="F50" s="1">
        <f t="shared" si="2"/>
        <v>1.2666666666666666</v>
      </c>
      <c r="G50" s="4">
        <f t="shared" si="1"/>
        <v>7.7157032086750663E-2</v>
      </c>
    </row>
    <row r="51" spans="2:7" x14ac:dyDescent="0.35">
      <c r="B51" s="66"/>
      <c r="C51" s="2">
        <v>24</v>
      </c>
      <c r="D51" s="3">
        <v>2</v>
      </c>
      <c r="E51" s="1">
        <f t="shared" si="0"/>
        <v>95</v>
      </c>
      <c r="F51" s="1">
        <f t="shared" si="2"/>
        <v>1.5833333333333333</v>
      </c>
      <c r="G51" s="4">
        <f t="shared" si="1"/>
        <v>9.6446290108438346E-2</v>
      </c>
    </row>
    <row r="52" spans="2:7" ht="18" customHeight="1" x14ac:dyDescent="0.35">
      <c r="B52" s="66"/>
      <c r="C52" s="50" t="s">
        <v>21</v>
      </c>
      <c r="D52" s="50"/>
      <c r="E52" s="50"/>
      <c r="F52" s="50"/>
      <c r="G52" s="51"/>
    </row>
    <row r="53" spans="2:7" x14ac:dyDescent="0.35">
      <c r="B53" s="66"/>
      <c r="C53" s="50"/>
      <c r="D53" s="50"/>
      <c r="E53" s="50"/>
      <c r="F53" s="50"/>
      <c r="G53" s="51"/>
    </row>
    <row r="54" spans="2:7" x14ac:dyDescent="0.35">
      <c r="B54" s="66"/>
      <c r="C54" s="50"/>
      <c r="D54" s="50"/>
      <c r="E54" s="50"/>
      <c r="F54" s="50"/>
      <c r="G54" s="51"/>
    </row>
    <row r="55" spans="2:7" ht="18.75" thickBot="1" x14ac:dyDescent="0.4">
      <c r="B55" s="67"/>
      <c r="C55" s="52"/>
      <c r="D55" s="52"/>
      <c r="E55" s="52"/>
      <c r="F55" s="52"/>
      <c r="G55" s="53"/>
    </row>
  </sheetData>
  <sheetProtection sheet="1" objects="1" scenarios="1"/>
  <mergeCells count="29">
    <mergeCell ref="B23:B55"/>
    <mergeCell ref="B21:G21"/>
    <mergeCell ref="F7:G7"/>
    <mergeCell ref="B9:G9"/>
    <mergeCell ref="F12:G12"/>
    <mergeCell ref="F14:G14"/>
    <mergeCell ref="F15:G15"/>
    <mergeCell ref="F16:G16"/>
    <mergeCell ref="C52:G55"/>
    <mergeCell ref="C13:G13"/>
    <mergeCell ref="F17:G17"/>
    <mergeCell ref="F18:G18"/>
    <mergeCell ref="F19:G19"/>
    <mergeCell ref="F22:G22"/>
    <mergeCell ref="F23:G23"/>
    <mergeCell ref="C25:G25"/>
    <mergeCell ref="C26:G26"/>
    <mergeCell ref="F24:G24"/>
    <mergeCell ref="B10:B19"/>
    <mergeCell ref="B6:B7"/>
    <mergeCell ref="B2:D3"/>
    <mergeCell ref="E2:F2"/>
    <mergeCell ref="E3:F3"/>
    <mergeCell ref="C10:C11"/>
    <mergeCell ref="D10:D11"/>
    <mergeCell ref="E10:E11"/>
    <mergeCell ref="F10:G11"/>
    <mergeCell ref="F6:G6"/>
    <mergeCell ref="B5:G5"/>
  </mergeCells>
  <phoneticPr fontId="10"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Booster Pump Estimator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Shannen Martin</dc:creator>
  <cp:lastModifiedBy>Lisa White</cp:lastModifiedBy>
  <dcterms:created xsi:type="dcterms:W3CDTF">2024-02-19T18:36:01Z</dcterms:created>
  <dcterms:modified xsi:type="dcterms:W3CDTF">2024-07-19T14:33:38Z</dcterms:modified>
</cp:coreProperties>
</file>