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jorte\Phius Dropbox\PHIUS Shared\Certification\Project Certification\01_Calculators_Protocol\Excel\"/>
    </mc:Choice>
  </mc:AlternateContent>
  <xr:revisionPtr revIDLastSave="0" documentId="13_ncr:1_{4DF154C7-B901-460E-806A-B84652A27244}" xr6:coauthVersionLast="47" xr6:coauthVersionMax="47" xr10:uidLastSave="{00000000-0000-0000-0000-000000000000}"/>
  <bookViews>
    <workbookView xWindow="28680" yWindow="-120" windowWidth="24240" windowHeight="13020" tabRatio="766" xr2:uid="{A6A9C534-E079-4611-93A6-FF9111CE31B5}"/>
  </bookViews>
  <sheets>
    <sheet name="Start Here" sheetId="3" r:id="rId1"/>
    <sheet name="Single Lite U-Frame Est" sheetId="1" r:id="rId2"/>
    <sheet name="2 Lite Stacked U-Frame Est" sheetId="4" r:id="rId3"/>
    <sheet name="2 Lite Side-by-Side U-Frame Est" sheetId="5" r:id="rId4"/>
    <sheet name="Sample Entries for WUFI" sheetId="7" r:id="rId5"/>
    <sheet name="Default NFRC Sizes" sheetId="2" r:id="rId6"/>
    <sheet name="Calculations Explained" sheetId="6" r:id="rId7"/>
  </sheets>
  <externalReferences>
    <externalReference r:id="rId8"/>
    <externalReference r:id="rId9"/>
    <externalReference r:id="rId10"/>
    <externalReference r:id="rId11"/>
  </externalReferences>
  <definedNames>
    <definedName name="_xlnm._FilterDatabase" localSheetId="3" hidden="1">'2 Lite Side-by-Side U-Frame Est'!#REF!</definedName>
    <definedName name="_xlnm._FilterDatabase" localSheetId="2" hidden="1">'2 Lite Stacked U-Frame Est'!#REF!</definedName>
    <definedName name="_xlnm._FilterDatabase" localSheetId="1" hidden="1">'Single Lite U-Frame Est'!#REF!</definedName>
    <definedName name="_R1" localSheetId="3">'[1]Fastener Correction'!#REF!</definedName>
    <definedName name="_R1" localSheetId="2">'[1]Fastener Correction'!#REF!</definedName>
    <definedName name="_R1" localSheetId="1">'[1]Fastener Correction'!#REF!</definedName>
    <definedName name="_R1">'[1]Fastener Correction'!#REF!</definedName>
    <definedName name="Af" localSheetId="3">'[1]Fastener Correction'!#REF!</definedName>
    <definedName name="Af" localSheetId="2">'[1]Fastener Correction'!#REF!</definedName>
    <definedName name="Af" localSheetId="1">'[1]Fastener Correction'!#REF!</definedName>
    <definedName name="Af">'[1]Fastener Correction'!#REF!</definedName>
    <definedName name="Ar" localSheetId="3">'[2]Fastener Correction'!#REF!</definedName>
    <definedName name="Ar" localSheetId="2">'[2]Fastener Correction'!#REF!</definedName>
    <definedName name="Ar" localSheetId="1">'[2]Fastener Correction'!#REF!</definedName>
    <definedName name="Ar">'[2]Fastener Correction'!#REF!</definedName>
    <definedName name="d0" localSheetId="3">'[1]Fastener Correction'!#REF!</definedName>
    <definedName name="d0" localSheetId="2">'[1]Fastener Correction'!#REF!</definedName>
    <definedName name="d0" localSheetId="1">'[1]Fastener Correction'!#REF!</definedName>
    <definedName name="d0">'[1]Fastener Correction'!#REF!</definedName>
    <definedName name="d1_" localSheetId="3">'[1]Fastener Correction'!#REF!</definedName>
    <definedName name="d1_" localSheetId="2">'[1]Fastener Correction'!#REF!</definedName>
    <definedName name="d1_" localSheetId="1">'[1]Fastener Correction'!#REF!</definedName>
    <definedName name="d1_">'[1]Fastener Correction'!#REF!</definedName>
    <definedName name="ef">'[1]Fastener Correction'!#REF!</definedName>
    <definedName name="Fensterdaten">#REF!</definedName>
    <definedName name="lmf">'[1]Fastener Correction'!#REF!</definedName>
    <definedName name="NameDrop" localSheetId="3">'[1]Common Areas (MF)'!#REF!:INDEX('[1]Common Areas (MF)'!#REF!,MAX('[1]Common Areas (MF)'!#REF!),1)</definedName>
    <definedName name="NameDrop" localSheetId="2">'[1]Common Areas (MF)'!#REF!:INDEX('[1]Common Areas (MF)'!#REF!,MAX('[1]Common Areas (MF)'!#REF!),1)</definedName>
    <definedName name="NameDrop" localSheetId="1">'[1]Common Areas (MF)'!#REF!:INDEX('[1]Common Areas (MF)'!#REF!,MAX('[1]Common Areas (MF)'!#REF!),1)</definedName>
    <definedName name="NameDrop">'[1]Common Areas (MF)'!#REF!:INDEX('[1]Common Areas (MF)'!#REF!,MAX('[1]Common Areas (MF)'!#REF!),1)</definedName>
    <definedName name="nf" localSheetId="3">'[1]Fastener Correction'!#REF!</definedName>
    <definedName name="nf" localSheetId="2">'[1]Fastener Correction'!#REF!</definedName>
    <definedName name="nf" localSheetId="1">'[1]Fastener Correction'!#REF!</definedName>
    <definedName name="nf">'[1]Fastener Correction'!#REF!</definedName>
    <definedName name="re">'[2]Fastener Correction'!#REF!</definedName>
    <definedName name="Rooms">[1]!Room_Type[Room Type]</definedName>
    <definedName name="RTh" localSheetId="3">'[1]Fastener Correction'!#REF!</definedName>
    <definedName name="RTh" localSheetId="2">'[1]Fastener Correction'!#REF!</definedName>
    <definedName name="RTh" localSheetId="1">'[1]Fastener Correction'!#REF!</definedName>
    <definedName name="RTh">'[1]Fastener Correction'!#REF!</definedName>
    <definedName name="solver_adj" hidden="1">'[3]Summer SI'!$K$151:$K$152</definedName>
    <definedName name="solver_cvg" hidden="1">0.0001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0</definedName>
    <definedName name="solver_nwt" hidden="1">1</definedName>
    <definedName name="solver_opt" hidden="1">'[3]Summer SI'!$M$151</definedName>
    <definedName name="solver_pre" hidden="1">0.000001</definedName>
    <definedName name="solver_scl" hidden="1">2</definedName>
    <definedName name="solver_sho" hidden="1">2</definedName>
    <definedName name="solver_tim" hidden="1">100</definedName>
    <definedName name="solver_tol" hidden="1">0.05</definedName>
    <definedName name="solver_typ" hidden="1">2</definedName>
    <definedName name="solver_val" hidden="1">0</definedName>
    <definedName name="Z_11660EA0_834D_4736_B93B_F44BEA6FF964_.wvu.PrintArea" hidden="1">'[3]Compact SI'!$A$83:$G$103</definedName>
    <definedName name="Z_11660EA0_834D_4736_B93B_F44BEA6FF964_.wvu.Rows" hidden="1">'[4]Compact SI'!#REF!</definedName>
    <definedName name="Z_33DA5C44_9B06_11DB_96B4_00E01850B65A_.wvu.Cols" hidden="1">'[3]U-List SI'!$AQ:$AV</definedName>
    <definedName name="Z_33DA5C44_9B06_11DB_96B4_00E01850B65A_.wvu.PrintArea" hidden="1">'[4]WinType SI'!$A$2:$P$18,'[4]WinType SI'!$A$76:$I$92</definedName>
    <definedName name="Z_33DA5C44_9B06_11DB_96B4_00E01850B65A_.wvu.PrintTitles" hidden="1">'[3]WinType SI'!$1:$1</definedName>
    <definedName name="Z_33DA5C44_9B06_11DB_96B4_00E01850B65A_.wvu.Rows" hidden="1">'[3]SolarDHW SI'!$18:$18</definedName>
    <definedName name="Z_F915C42F_B875_438F_A5F9_8AB3862536D5_.wvu.PrintArea" hidden="1">'[3]Compact SI'!$R$27:$AF$53</definedName>
    <definedName name="Z_F915C42F_B875_438F_A5F9_8AB3862536D5_.wvu.Rows" hidden="1">'[4]Compact SI'!$18:$19,'[4]Compact SI'!$28:$29,'[4]Compact SI'!$31:$33,'[4]Compact SI'!$38:$38,'[4]Compact SI'!$41:$43,'[4]Compact SI'!$46:$48,'[4]Compact SI'!$51:$51,'[4]Compact SI'!$53:$55,'[4]Compact SI'!$57:$70,'[4]Compact SI'!$83:$134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7" i="2" l="1"/>
  <c r="D11" i="1"/>
  <c r="B11" i="1"/>
  <c r="E17" i="2"/>
  <c r="F16" i="2"/>
  <c r="E16" i="2"/>
  <c r="F15" i="2"/>
  <c r="E15" i="2"/>
  <c r="G26" i="4"/>
  <c r="H26" i="4" s="1"/>
  <c r="I26" i="4" s="1"/>
  <c r="J26" i="4" s="1"/>
  <c r="J35" i="4"/>
  <c r="J24" i="4"/>
  <c r="I35" i="4" s="1"/>
  <c r="I24" i="4"/>
  <c r="G24" i="4"/>
  <c r="H24" i="4" s="1"/>
  <c r="H20" i="4"/>
  <c r="H31" i="4" s="1"/>
  <c r="G26" i="5"/>
  <c r="H26" i="5" s="1"/>
  <c r="I26" i="5" s="1"/>
  <c r="J26" i="5" s="1"/>
  <c r="H20" i="5"/>
  <c r="I24" i="5"/>
  <c r="I35" i="5" s="1"/>
  <c r="J24" i="5"/>
  <c r="J35" i="5" s="1"/>
  <c r="H24" i="5"/>
  <c r="G24" i="5"/>
  <c r="H35" i="5" s="1"/>
  <c r="G35" i="5"/>
  <c r="H31" i="5"/>
  <c r="H38" i="5"/>
  <c r="I38" i="5" s="1"/>
  <c r="J38" i="5" s="1"/>
  <c r="H27" i="5"/>
  <c r="I27" i="5" s="1"/>
  <c r="J27" i="5" s="1"/>
  <c r="G38" i="4"/>
  <c r="H38" i="4"/>
  <c r="I38" i="4" s="1"/>
  <c r="J38" i="4" s="1"/>
  <c r="H27" i="4"/>
  <c r="I27" i="4" s="1"/>
  <c r="J27" i="4" s="1"/>
  <c r="G25" i="1"/>
  <c r="H25" i="1" s="1"/>
  <c r="I25" i="1" s="1"/>
  <c r="J25" i="1" s="1"/>
  <c r="J23" i="1"/>
  <c r="I23" i="1"/>
  <c r="G23" i="1"/>
  <c r="H23" i="1" s="1"/>
  <c r="H19" i="1"/>
  <c r="H26" i="1"/>
  <c r="I26" i="1" s="1"/>
  <c r="J26" i="1" s="1"/>
  <c r="B1" i="5"/>
  <c r="B1" i="4"/>
  <c r="E11" i="4"/>
  <c r="E12" i="4"/>
  <c r="C11" i="1"/>
  <c r="E14" i="1" s="1"/>
  <c r="E11" i="1"/>
  <c r="E6" i="2"/>
  <c r="F6" i="2"/>
  <c r="K6" i="2"/>
  <c r="E11" i="5" s="1"/>
  <c r="L6" i="2"/>
  <c r="E12" i="5" s="1"/>
  <c r="E13" i="5" s="1"/>
  <c r="H21" i="5" s="1"/>
  <c r="E7" i="2"/>
  <c r="F7" i="2"/>
  <c r="K7" i="2"/>
  <c r="L7" i="2"/>
  <c r="E8" i="2"/>
  <c r="F8" i="2"/>
  <c r="K8" i="2"/>
  <c r="L8" i="2"/>
  <c r="E9" i="2"/>
  <c r="F9" i="2"/>
  <c r="K9" i="2"/>
  <c r="L9" i="2"/>
  <c r="E10" i="2"/>
  <c r="F10" i="2"/>
  <c r="K10" i="2"/>
  <c r="L10" i="2"/>
  <c r="E11" i="2"/>
  <c r="F11" i="2"/>
  <c r="K11" i="2"/>
  <c r="L11" i="2"/>
  <c r="E12" i="2"/>
  <c r="F12" i="2"/>
  <c r="K12" i="2"/>
  <c r="L12" i="2"/>
  <c r="E13" i="2"/>
  <c r="F13" i="2"/>
  <c r="K13" i="2"/>
  <c r="L13" i="2"/>
  <c r="E14" i="2"/>
  <c r="F14" i="2"/>
  <c r="E15" i="1" l="1"/>
  <c r="E12" i="1"/>
  <c r="G35" i="4"/>
  <c r="H35" i="4" s="1"/>
  <c r="G37" i="4"/>
  <c r="H37" i="4" s="1"/>
  <c r="I37" i="4" s="1"/>
  <c r="J37" i="4" s="1"/>
  <c r="G37" i="5"/>
  <c r="H37" i="5" s="1"/>
  <c r="I37" i="5" s="1"/>
  <c r="J37" i="5" s="1"/>
  <c r="E16" i="5"/>
  <c r="E15" i="4"/>
  <c r="E15" i="5"/>
  <c r="H32" i="5" s="1"/>
  <c r="E16" i="4"/>
  <c r="E13" i="4"/>
  <c r="H21" i="4" l="1"/>
  <c r="H32" i="4" s="1"/>
  <c r="E13" i="1"/>
  <c r="G24" i="1" s="1"/>
  <c r="H24" i="1" s="1"/>
  <c r="I24" i="1" s="1"/>
  <c r="J24" i="1" s="1"/>
  <c r="E14" i="5"/>
  <c r="G25" i="5" s="1"/>
  <c r="H20" i="1"/>
  <c r="E14" i="4"/>
  <c r="G25" i="4" s="1"/>
  <c r="H25" i="5" l="1"/>
  <c r="I25" i="5" s="1"/>
  <c r="J25" i="5" s="1"/>
  <c r="G36" i="5"/>
  <c r="H36" i="5" s="1"/>
  <c r="I36" i="5" s="1"/>
  <c r="J36" i="5" s="1"/>
  <c r="H25" i="4"/>
  <c r="I25" i="4" s="1"/>
  <c r="J25" i="4" s="1"/>
  <c r="G36" i="4"/>
  <c r="H36" i="4" s="1"/>
  <c r="I36" i="4" s="1"/>
  <c r="J36" i="4" s="1"/>
</calcChain>
</file>

<file path=xl/sharedStrings.xml><?xml version="1.0" encoding="utf-8"?>
<sst xmlns="http://schemas.openxmlformats.org/spreadsheetml/2006/main" count="346" uniqueCount="131">
  <si>
    <t>Calculated Values</t>
  </si>
  <si>
    <t>https://cdn.ymaws.com/nfrccommunity.site-ym.com/resource/resmgr/2014_Technical_Docs/ANSI_NFRC_100-2014_E0A1.pdf</t>
  </si>
  <si>
    <t>Single Lite</t>
  </si>
  <si>
    <t>NFRC Default Window Sizes</t>
  </si>
  <si>
    <t>Swinging Door</t>
  </si>
  <si>
    <t>Singles</t>
  </si>
  <si>
    <t>mm</t>
  </si>
  <si>
    <t>ft</t>
  </si>
  <si>
    <t>Mulled / Doubles</t>
  </si>
  <si>
    <t>Horizontal?</t>
  </si>
  <si>
    <t>Product Type</t>
  </si>
  <si>
    <t>Width</t>
  </si>
  <si>
    <t>Height</t>
  </si>
  <si>
    <t>BTU/hr.sf.F</t>
  </si>
  <si>
    <t>Casement</t>
  </si>
  <si>
    <t>SHGC - overall</t>
  </si>
  <si>
    <t>Glass U-value</t>
  </si>
  <si>
    <t>Dual Action</t>
  </si>
  <si>
    <t>Horizontal Slider</t>
  </si>
  <si>
    <t>Fixed</t>
  </si>
  <si>
    <t>Projecting (Awning, Dual)</t>
  </si>
  <si>
    <t>Frame Parameters</t>
  </si>
  <si>
    <t>Jal/Jal Awning</t>
  </si>
  <si>
    <t>Sliding Patio Door</t>
  </si>
  <si>
    <t>Pivoted</t>
  </si>
  <si>
    <t>Curtain Wall</t>
  </si>
  <si>
    <t>Glass Area</t>
  </si>
  <si>
    <t>Top</t>
  </si>
  <si>
    <t>Projected Awning</t>
  </si>
  <si>
    <t>Frame Area</t>
  </si>
  <si>
    <t>Bottom</t>
  </si>
  <si>
    <t>Door Sidelite</t>
  </si>
  <si>
    <t>Vertical Slider</t>
  </si>
  <si>
    <t>Window area</t>
  </si>
  <si>
    <t>Frame U-value</t>
  </si>
  <si>
    <t>Skylight</t>
  </si>
  <si>
    <t>Spandrel Panel</t>
  </si>
  <si>
    <t>Glazing-to-frame psi-length</t>
  </si>
  <si>
    <t>Glazing-to-frame psi-value</t>
  </si>
  <si>
    <t>Btu/hr.ft.F</t>
  </si>
  <si>
    <t>Door Transom</t>
  </si>
  <si>
    <t>Tropical Awning</t>
  </si>
  <si>
    <t>Two Lites Stacked</t>
  </si>
  <si>
    <t>Two Lites Side-by-Side</t>
  </si>
  <si>
    <t>Left</t>
  </si>
  <si>
    <t>Right</t>
  </si>
  <si>
    <t>Product Name:</t>
  </si>
  <si>
    <t>Required dropdown menu inputs.</t>
  </si>
  <si>
    <t>Required input cells.</t>
  </si>
  <si>
    <t>Calculated Cells from another sheet.</t>
  </si>
  <si>
    <t>Results for WUFI Passive.</t>
  </si>
  <si>
    <t>NFRC Product Type:</t>
  </si>
  <si>
    <t>-</t>
  </si>
  <si>
    <t>+</t>
  </si>
  <si>
    <t>Individual component data is not available for a product. (eg. U-value of the frame [U-frame])</t>
  </si>
  <si>
    <t>U-glass</t>
  </si>
  <si>
    <t>Glass Type</t>
  </si>
  <si>
    <t>Max</t>
  </si>
  <si>
    <t>Min</t>
  </si>
  <si>
    <t>Double-Pane (lowE coating)</t>
  </si>
  <si>
    <t>Double-Pane (clear / tinted)</t>
  </si>
  <si>
    <t>Triple-Pane</t>
  </si>
  <si>
    <t>Single-Pane</t>
  </si>
  <si>
    <t>Glazing-to-frame Psi-value</t>
  </si>
  <si>
    <t>Units</t>
  </si>
  <si>
    <t>Acceptable Default Values (if data not available)</t>
  </si>
  <si>
    <t>Notations / Instructions</t>
  </si>
  <si>
    <t>When to use this estimator?</t>
  </si>
  <si>
    <t>Estimator limitations?</t>
  </si>
  <si>
    <t>NFRC SHGC calculations are more nuanced than this estimator. If center-of-glass SHGC documentation (sometimes called the g-value) is available along with NFRC whole-fenestration SHGC, this estimator may not match perfectly. Use the center-of-glass SHGC provided by the manufacturer in this case.</t>
  </si>
  <si>
    <r>
      <t xml:space="preserve">This estimator determines a reasonable </t>
    </r>
    <r>
      <rPr>
        <i/>
        <sz val="12"/>
        <color theme="1"/>
        <rFont val="Open Sans"/>
        <family val="2"/>
      </rPr>
      <t>estimate</t>
    </r>
    <r>
      <rPr>
        <sz val="12"/>
        <color theme="1"/>
        <rFont val="Open Sans"/>
        <family val="2"/>
      </rPr>
      <t xml:space="preserve"> for the U-value of the frame. If component data for the U-value of the frame is available, this data should be used in lieu of this estimator.</t>
    </r>
  </si>
  <si>
    <r>
      <t></t>
    </r>
    <r>
      <rPr>
        <b/>
        <sz val="14"/>
        <color theme="0" tint="-0.499984740745262"/>
        <rFont val="Arial"/>
        <family val="2"/>
      </rPr>
      <t>▼</t>
    </r>
  </si>
  <si>
    <t>Record the associated product name of the fenestration system being used.</t>
  </si>
  <si>
    <t>Instructions</t>
  </si>
  <si>
    <t>Input the frame thickness in inches. This thickness should be the width of frame itself when looking at the window in elevation. This is typically not available from NFRC, but should be available from the manufacturer in the form of shop drawings. These inputs should then align with the inputs for the window/door modeled in WUFI Passive.</t>
  </si>
  <si>
    <t xml:space="preserve">Note: The purpose of this estimator is solely to estimate the individual component performance data for a fenestration package in order to input individual component data into the building compliance model for Phius Certification. This is not intended to rate, verify, or publish individual component data. </t>
  </si>
  <si>
    <t>NFRC Data</t>
  </si>
  <si>
    <t>Setting</t>
  </si>
  <si>
    <t>Frame Width</t>
  </si>
  <si>
    <t>varies</t>
  </si>
  <si>
    <t>Whole Window U-value [Btu/hr.sf.F]</t>
  </si>
  <si>
    <t>[in]</t>
  </si>
  <si>
    <t>[Btu/hr.sf.F]</t>
  </si>
  <si>
    <t>[Btu/hr.ftF]</t>
  </si>
  <si>
    <t>Frame-to-Wall psi-value</t>
  </si>
  <si>
    <t>SHGC/Solar energy transmittance (perpendicular)</t>
  </si>
  <si>
    <t>[sf]</t>
  </si>
  <si>
    <t>Window Area</t>
  </si>
  <si>
    <t>[ft]</t>
  </si>
  <si>
    <t>Standard NFRC Window Size</t>
  </si>
  <si>
    <r>
      <t>Input the NFRC whole window U-value and SHGC into the section titled '</t>
    </r>
    <r>
      <rPr>
        <b/>
        <sz val="8"/>
        <rFont val="Open Sans"/>
        <family val="2"/>
      </rPr>
      <t>NFRC Data</t>
    </r>
    <r>
      <rPr>
        <sz val="8"/>
        <rFont val="Open Sans"/>
        <family val="2"/>
      </rPr>
      <t>'.</t>
    </r>
  </si>
  <si>
    <t>Input the spacer psi-value. If unknown, a default of 0.023 Btu/hr.ft.F may be used..</t>
  </si>
  <si>
    <t>Choose the correct NFRC product type from the dropdown. (eg. Fixed, Tilt-Turn, Door etc.)</t>
  </si>
  <si>
    <t>Frame Head Width</t>
  </si>
  <si>
    <t>Frame Jamb Width</t>
  </si>
  <si>
    <t>[Btu/hr.ft.F]</t>
  </si>
  <si>
    <t>Glass, Frame &amp; Spacer Information</t>
  </si>
  <si>
    <t>Glass Parameters</t>
  </si>
  <si>
    <t>Use the value shown if the Frame U-value is not available. If the U-frame is known from a datasheet, don't use the estimator.</t>
  </si>
  <si>
    <t xml:space="preserve">Use the estimated values in the purple cells for the WUFI Passive model. </t>
  </si>
  <si>
    <t>This value is based on the installation detail for the project. Review Guidebook 6.5.2.</t>
  </si>
  <si>
    <t>Is the window/door a single unmulled unit?
If not, choose appropriate 'U-Frame Est' tab.</t>
  </si>
  <si>
    <t>These values likely won't come from NFRC, check elsewhere: e.g. Window Manufacturer, LBNL's WINDOW program, or use defaults listed on the 'Start Here' tab.</t>
  </si>
  <si>
    <t>Input the center-of-glass U-value, or use defaults listed on the 'Start Here' tab.</t>
  </si>
  <si>
    <t>NFRC whole window data is available. (eg. Whole fenestration U-value and SHGC)</t>
  </si>
  <si>
    <t>WUFI Passive Entries</t>
  </si>
  <si>
    <t>Values for WUFI Passive</t>
  </si>
  <si>
    <t>Frame Sill Width</t>
  </si>
  <si>
    <t>Top Window Frame Head Width</t>
  </si>
  <si>
    <t>Center Rail Width</t>
  </si>
  <si>
    <t>Bottom Window Sill Width</t>
  </si>
  <si>
    <t>Is the window a stacked mulled unit?
If not, choose appropriate 'U-Frame Est' tab.</t>
  </si>
  <si>
    <t>Top Window - Values for WUFI Passive</t>
  </si>
  <si>
    <t>Bottom Window - Values for WUFI Passive</t>
  </si>
  <si>
    <t>Left Window - Values for WUFI Passive</t>
  </si>
  <si>
    <t>Sill Width</t>
  </si>
  <si>
    <t>Right Window - Values for WUFI Passive</t>
  </si>
  <si>
    <t>Custom manufacturer performance data that is not based on default NFRC fenestration sizes cannot be used in this estimator.</t>
  </si>
  <si>
    <t>This estimator has one blank input section for each different window type on each of the tabs below. The calculations built in are linked to the 'Default NFRC Sizes' tab. If additional blank input sections are required (due to many different window types), it is recommended to duplicate the corresponding 'U-Frame Est' tab for the additional window types.</t>
  </si>
  <si>
    <t>Is the window/door a side-by-side mulled unit?
If not, choose appropriate 'U-Frame Est' tab.</t>
  </si>
  <si>
    <t>Use the SHGC estimated here if the center-of-glass SHGC is not available. If the cog SHGC is known from a datasheet, don't use the estimator.</t>
  </si>
  <si>
    <t>Velux-TCR</t>
  </si>
  <si>
    <t>Tubular Daylighting Device</t>
  </si>
  <si>
    <t>Phius Frame U-Value Estimator - V1.1 - 02/2024</t>
  </si>
  <si>
    <t>Update Tracker</t>
  </si>
  <si>
    <t>Version</t>
  </si>
  <si>
    <t>Update</t>
  </si>
  <si>
    <t>Date</t>
  </si>
  <si>
    <t>Description</t>
  </si>
  <si>
    <t>v1.1</t>
  </si>
  <si>
    <t>Added 'Tubular Daylighting Devices' to the 'Single Lite U-Frame Est' option dropdown list using NFRC's standard diameter.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</si>
</sst>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32" x14ac:knownFonts="1">
    <font>
      <sz val="11"/>
      <color theme="1"/>
      <name val="Calibri"/>
      <family val="2"/>
      <scheme val="minor"/>
    </font>
    <font>
      <u/>
      <sz val="11"/>
      <color theme="10"/>
      <name val="Calibri"/>
      <family val="2"/>
      <scheme val="minor"/>
    </font>
    <font>
      <sz val="10"/>
      <name val="Open Sans"/>
      <family val="2"/>
    </font>
    <font>
      <b/>
      <sz val="14"/>
      <name val="Open Sans"/>
      <family val="2"/>
    </font>
    <font>
      <sz val="11"/>
      <color theme="1"/>
      <name val="Open Sans"/>
      <family val="2"/>
    </font>
    <font>
      <b/>
      <sz val="14"/>
      <color theme="1"/>
      <name val="Open Sans"/>
      <family val="2"/>
    </font>
    <font>
      <sz val="12"/>
      <color theme="1"/>
      <name val="Open Sans"/>
      <family val="2"/>
    </font>
    <font>
      <sz val="12"/>
      <color theme="1"/>
      <name val="Calibri"/>
      <family val="2"/>
      <scheme val="minor"/>
    </font>
    <font>
      <i/>
      <sz val="12"/>
      <color theme="1"/>
      <name val="Open Sans"/>
      <family val="2"/>
    </font>
    <font>
      <sz val="11"/>
      <color theme="1"/>
      <name val="Calibri"/>
      <family val="2"/>
      <scheme val="minor"/>
    </font>
    <font>
      <b/>
      <sz val="16"/>
      <color theme="0"/>
      <name val="Open Sans"/>
      <family val="2"/>
    </font>
    <font>
      <b/>
      <sz val="10"/>
      <color theme="0"/>
      <name val="Open Sans"/>
      <family val="2"/>
    </font>
    <font>
      <sz val="10"/>
      <color theme="0"/>
      <name val="Open Sans"/>
      <family val="2"/>
    </font>
    <font>
      <b/>
      <sz val="10"/>
      <color rgb="FF0E2746"/>
      <name val="Open Sans"/>
      <family val="2"/>
    </font>
    <font>
      <b/>
      <sz val="14"/>
      <color theme="0"/>
      <name val="Open Sans"/>
      <family val="2"/>
    </font>
    <font>
      <b/>
      <sz val="14"/>
      <color theme="0" tint="-0.499984740745262"/>
      <name val="Open Sans"/>
      <family val="2"/>
    </font>
    <font>
      <sz val="14"/>
      <name val="Open Sans"/>
      <family val="2"/>
    </font>
    <font>
      <sz val="10"/>
      <color rgb="FF0E2746"/>
      <name val="Open Sans"/>
      <family val="2"/>
    </font>
    <font>
      <b/>
      <sz val="14"/>
      <color theme="0" tint="-0.499984740745262"/>
      <name val="Arial"/>
      <family val="2"/>
    </font>
    <font>
      <sz val="8"/>
      <color theme="1"/>
      <name val="Open Sans"/>
      <family val="2"/>
    </font>
    <font>
      <sz val="9"/>
      <color theme="1"/>
      <name val="Open Sans"/>
      <family val="2"/>
    </font>
    <font>
      <b/>
      <sz val="9"/>
      <color theme="1"/>
      <name val="Open Sans"/>
      <family val="2"/>
    </font>
    <font>
      <sz val="12"/>
      <name val="Open Sans"/>
      <family val="2"/>
    </font>
    <font>
      <b/>
      <sz val="8"/>
      <color theme="1"/>
      <name val="Open Sans"/>
      <family val="2"/>
    </font>
    <font>
      <sz val="8"/>
      <name val="Open Sans"/>
      <family val="2"/>
    </font>
    <font>
      <sz val="11"/>
      <name val="Open Sans"/>
      <family val="2"/>
    </font>
    <font>
      <b/>
      <sz val="10"/>
      <name val="Open Sans"/>
      <family val="2"/>
    </font>
    <font>
      <b/>
      <sz val="8"/>
      <name val="Open Sans"/>
      <family val="2"/>
    </font>
    <font>
      <sz val="10"/>
      <color theme="1"/>
      <name val="Open Sans"/>
      <family val="2"/>
    </font>
    <font>
      <sz val="9"/>
      <name val="Open Sans"/>
      <family val="2"/>
    </font>
    <font>
      <b/>
      <sz val="11"/>
      <color theme="1"/>
      <name val="Calibri"/>
      <family val="2"/>
      <scheme val="minor"/>
    </font>
    <font>
      <b/>
      <sz val="12"/>
      <color theme="1"/>
      <name val="Calibri"/>
      <family val="2"/>
      <scheme val="minor"/>
    </font>
  </fonts>
  <fills count="13">
    <fill>
      <patternFill patternType="none"/>
    </fill>
    <fill>
      <patternFill patternType="gray125"/>
    </fill>
    <fill>
      <patternFill patternType="solid">
        <fgColor rgb="FF0E2746"/>
        <bgColor rgb="FF005856"/>
      </patternFill>
    </fill>
    <fill>
      <patternFill patternType="solid">
        <fgColor rgb="FFB5E3E8"/>
        <bgColor indexed="64"/>
      </patternFill>
    </fill>
    <fill>
      <patternFill patternType="darkGray">
        <fgColor rgb="FFDFFD61"/>
        <bgColor auto="1"/>
      </patternFill>
    </fill>
    <fill>
      <patternFill patternType="solid">
        <fgColor rgb="FF6E4692"/>
        <bgColor indexed="64"/>
      </patternFill>
    </fill>
    <fill>
      <patternFill patternType="solid">
        <fgColor rgb="FFEDECE0"/>
        <bgColor indexed="64"/>
      </patternFill>
    </fill>
    <fill>
      <patternFill patternType="solid">
        <fgColor rgb="FF00AAAF"/>
        <bgColor indexed="64"/>
      </patternFill>
    </fill>
    <fill>
      <patternFill patternType="solid">
        <fgColor rgb="FF7030A0"/>
        <bgColor indexed="64"/>
      </patternFill>
    </fill>
    <fill>
      <patternFill patternType="solid">
        <fgColor rgb="FFDFFD61"/>
        <bgColor indexed="64"/>
      </patternFill>
    </fill>
    <fill>
      <gradientFill degree="135">
        <stop position="0">
          <color theme="0"/>
        </stop>
        <stop position="1">
          <color rgb="FF2691BA"/>
        </stop>
      </gradientFill>
    </fill>
    <fill>
      <gradientFill>
        <stop position="0">
          <color rgb="FFFF5001"/>
        </stop>
        <stop position="1">
          <color rgb="FF016380"/>
        </stop>
      </gradientFill>
    </fill>
    <fill>
      <patternFill patternType="solid">
        <fgColor theme="0"/>
        <bgColor indexed="64"/>
      </patternFill>
    </fill>
  </fills>
  <borders count="61">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medium">
        <color indexed="64"/>
      </top>
      <bottom style="thin">
        <color auto="1"/>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auto="1"/>
      </left>
      <right style="medium">
        <color indexed="64"/>
      </right>
      <top style="medium">
        <color indexed="64"/>
      </top>
      <bottom style="medium">
        <color auto="1"/>
      </bottom>
      <diagonal/>
    </border>
    <border>
      <left style="medium">
        <color auto="1"/>
      </left>
      <right style="thin">
        <color auto="1"/>
      </right>
      <top style="thin">
        <color indexed="64"/>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thin">
        <color auto="1"/>
      </bottom>
      <diagonal/>
    </border>
    <border>
      <left/>
      <right/>
      <top style="medium">
        <color indexed="64"/>
      </top>
      <bottom style="thin">
        <color indexed="64"/>
      </bottom>
      <diagonal/>
    </border>
    <border>
      <left style="thin">
        <color indexed="64"/>
      </left>
      <right/>
      <top/>
      <bottom style="medium">
        <color indexed="64"/>
      </bottom>
      <diagonal/>
    </border>
    <border>
      <left style="thin">
        <color auto="1"/>
      </left>
      <right/>
      <top style="thin">
        <color indexed="64"/>
      </top>
      <bottom/>
      <diagonal/>
    </border>
    <border>
      <left/>
      <right/>
      <top style="thin">
        <color indexed="64"/>
      </top>
      <bottom/>
      <diagonal/>
    </border>
    <border>
      <left style="thin">
        <color auto="1"/>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auto="1"/>
      </right>
      <top/>
      <bottom/>
      <diagonal/>
    </border>
    <border>
      <left style="thin">
        <color auto="1"/>
      </left>
      <right/>
      <top/>
      <bottom/>
      <diagonal/>
    </border>
    <border>
      <left/>
      <right style="thin">
        <color auto="1"/>
      </right>
      <top/>
      <bottom style="medium">
        <color indexed="64"/>
      </bottom>
      <diagonal/>
    </border>
    <border>
      <left style="thin">
        <color indexed="64"/>
      </left>
      <right/>
      <top style="medium">
        <color auto="1"/>
      </top>
      <bottom style="thin">
        <color auto="1"/>
      </bottom>
      <diagonal/>
    </border>
    <border>
      <left/>
      <right style="thin">
        <color indexed="64"/>
      </right>
      <top style="medium">
        <color auto="1"/>
      </top>
      <bottom style="thin">
        <color indexed="64"/>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indexed="64"/>
      </top>
      <bottom style="medium">
        <color auto="1"/>
      </bottom>
      <diagonal/>
    </border>
    <border>
      <left style="thin">
        <color auto="1"/>
      </left>
      <right/>
      <top style="thin">
        <color auto="1"/>
      </top>
      <bottom style="thin">
        <color auto="1"/>
      </bottom>
      <diagonal/>
    </border>
    <border>
      <left style="thin">
        <color auto="1"/>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bottom style="medium">
        <color indexed="64"/>
      </bottom>
      <diagonal/>
    </border>
    <border>
      <left/>
      <right/>
      <top style="thin">
        <color auto="1"/>
      </top>
      <bottom style="medium">
        <color indexed="64"/>
      </bottom>
      <diagonal/>
    </border>
    <border>
      <left/>
      <right style="medium">
        <color auto="1"/>
      </right>
      <top style="thin">
        <color auto="1"/>
      </top>
      <bottom style="medium">
        <color indexed="64"/>
      </bottom>
      <diagonal/>
    </border>
    <border>
      <left/>
      <right/>
      <top style="thin">
        <color indexed="64"/>
      </top>
      <bottom style="thin">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thin">
        <color auto="1"/>
      </left>
      <right style="medium">
        <color indexed="64"/>
      </right>
      <top/>
      <bottom style="medium">
        <color auto="1"/>
      </bottom>
      <diagonal/>
    </border>
    <border>
      <left/>
      <right style="medium">
        <color auto="1"/>
      </right>
      <top style="thin">
        <color auto="1"/>
      </top>
      <bottom/>
      <diagonal/>
    </border>
    <border>
      <left/>
      <right style="medium">
        <color auto="1"/>
      </right>
      <top/>
      <bottom/>
      <diagonal/>
    </border>
    <border>
      <left/>
      <right style="medium">
        <color auto="1"/>
      </right>
      <top/>
      <bottom style="thin">
        <color indexed="64"/>
      </bottom>
      <diagonal/>
    </border>
    <border>
      <left/>
      <right style="medium">
        <color indexed="64"/>
      </right>
      <top style="medium">
        <color indexed="64"/>
      </top>
      <bottom/>
      <diagonal/>
    </border>
    <border>
      <left/>
      <right style="medium">
        <color auto="1"/>
      </right>
      <top style="medium">
        <color auto="1"/>
      </top>
      <bottom style="thin">
        <color auto="1"/>
      </bottom>
      <diagonal/>
    </border>
    <border>
      <left style="medium">
        <color auto="1"/>
      </left>
      <right/>
      <top/>
      <bottom style="thin">
        <color auto="1"/>
      </bottom>
      <diagonal/>
    </border>
    <border>
      <left/>
      <right style="medium">
        <color indexed="64"/>
      </right>
      <top style="thin">
        <color auto="1"/>
      </top>
      <bottom style="thin">
        <color auto="1"/>
      </bottom>
      <diagonal/>
    </border>
  </borders>
  <cellStyleXfs count="3">
    <xf numFmtId="0" fontId="0" fillId="0" borderId="0"/>
    <xf numFmtId="0" fontId="1" fillId="0" borderId="0" applyNumberFormat="0" applyFill="0" applyBorder="0" applyAlignment="0" applyProtection="0"/>
    <xf numFmtId="0" fontId="9" fillId="0" borderId="0"/>
  </cellStyleXfs>
  <cellXfs count="254">
    <xf numFmtId="0" fontId="0" fillId="0" borderId="0" xfId="0"/>
    <xf numFmtId="0" fontId="0" fillId="0" borderId="0" xfId="0" applyAlignment="1">
      <alignment horizontal="left" vertical="center"/>
    </xf>
    <xf numFmtId="0" fontId="0" fillId="0" borderId="0" xfId="0" applyAlignment="1">
      <alignment horizontal="center" vertical="center"/>
    </xf>
    <xf numFmtId="0" fontId="1" fillId="0" borderId="0" xfId="1" applyAlignment="1">
      <alignment horizontal="left" vertical="center"/>
    </xf>
    <xf numFmtId="164" fontId="0" fillId="0" borderId="0" xfId="0" applyNumberFormat="1" applyAlignment="1">
      <alignment horizontal="center" vertical="center"/>
    </xf>
    <xf numFmtId="0" fontId="0" fillId="0" borderId="0" xfId="0" applyAlignment="1">
      <alignment wrapText="1"/>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xf numFmtId="0" fontId="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wrapText="1"/>
    </xf>
    <xf numFmtId="2" fontId="4" fillId="0" borderId="0" xfId="0" applyNumberFormat="1" applyFont="1" applyAlignment="1">
      <alignment horizontal="left" vertical="center"/>
    </xf>
    <xf numFmtId="0" fontId="4" fillId="0" borderId="1" xfId="0" applyFont="1" applyBorder="1" applyAlignment="1">
      <alignment horizontal="left" vertical="center"/>
    </xf>
    <xf numFmtId="0" fontId="4" fillId="0" borderId="1" xfId="0" applyFont="1" applyBorder="1" applyAlignment="1">
      <alignment horizontal="center" vertical="center"/>
    </xf>
    <xf numFmtId="2" fontId="4" fillId="0" borderId="0" xfId="0" applyNumberFormat="1" applyFont="1" applyAlignment="1">
      <alignment horizontal="center" vertical="center"/>
    </xf>
    <xf numFmtId="0" fontId="4" fillId="0" borderId="30" xfId="0" applyFont="1" applyBorder="1" applyAlignment="1">
      <alignment horizontal="left" vertical="center"/>
    </xf>
    <xf numFmtId="2" fontId="4" fillId="0" borderId="31" xfId="0" applyNumberFormat="1" applyFont="1" applyBorder="1" applyAlignment="1">
      <alignment horizontal="center" vertical="center"/>
    </xf>
    <xf numFmtId="0" fontId="4" fillId="0" borderId="36" xfId="0" applyFont="1" applyBorder="1" applyAlignment="1">
      <alignment horizontal="left" vertical="center"/>
    </xf>
    <xf numFmtId="0" fontId="4" fillId="0" borderId="32" xfId="0" applyFont="1" applyBorder="1" applyAlignment="1">
      <alignment horizontal="left" vertical="center"/>
    </xf>
    <xf numFmtId="2" fontId="4" fillId="0" borderId="24" xfId="0" applyNumberFormat="1" applyFont="1" applyBorder="1" applyAlignment="1">
      <alignment horizontal="center" vertical="center"/>
    </xf>
    <xf numFmtId="0" fontId="4" fillId="0" borderId="0" xfId="0" applyFont="1" applyAlignment="1">
      <alignment horizontal="center" vertical="center" wrapText="1"/>
    </xf>
    <xf numFmtId="0" fontId="2" fillId="3" borderId="1" xfId="0" applyFont="1" applyFill="1" applyBorder="1" applyAlignment="1" applyProtection="1">
      <alignment horizontal="center" vertical="center"/>
      <protection locked="0"/>
    </xf>
    <xf numFmtId="0" fontId="2" fillId="3" borderId="22" xfId="0" applyFont="1" applyFill="1" applyBorder="1" applyAlignment="1" applyProtection="1">
      <alignment horizontal="center" vertical="center"/>
      <protection locked="0"/>
    </xf>
    <xf numFmtId="0" fontId="2" fillId="3" borderId="8" xfId="0" applyFont="1" applyFill="1" applyBorder="1" applyAlignment="1" applyProtection="1">
      <alignment horizontal="center" vertical="center"/>
      <protection locked="0"/>
    </xf>
    <xf numFmtId="0" fontId="0" fillId="6" borderId="1" xfId="0" applyFill="1" applyBorder="1" applyAlignment="1">
      <alignment horizontal="center" vertical="center"/>
    </xf>
    <xf numFmtId="0" fontId="0" fillId="6" borderId="1" xfId="0" applyFill="1" applyBorder="1" applyAlignment="1">
      <alignment horizontal="left" vertical="center"/>
    </xf>
    <xf numFmtId="164" fontId="0" fillId="6" borderId="1" xfId="0" applyNumberFormat="1" applyFill="1" applyBorder="1" applyAlignment="1">
      <alignment horizontal="center" vertical="center"/>
    </xf>
    <xf numFmtId="3" fontId="0" fillId="6" borderId="1" xfId="0" applyNumberFormat="1" applyFill="1" applyBorder="1" applyAlignment="1">
      <alignment horizontal="center" vertical="center"/>
    </xf>
    <xf numFmtId="0" fontId="2" fillId="3" borderId="29" xfId="0" applyFont="1" applyFill="1" applyBorder="1" applyAlignment="1" applyProtection="1">
      <alignment horizontal="center" vertical="center"/>
      <protection locked="0"/>
    </xf>
    <xf numFmtId="165" fontId="2" fillId="3" borderId="32" xfId="0" applyNumberFormat="1" applyFont="1" applyFill="1" applyBorder="1" applyAlignment="1" applyProtection="1">
      <alignment horizontal="center" vertical="center"/>
      <protection locked="0"/>
    </xf>
    <xf numFmtId="165" fontId="2" fillId="3" borderId="1" xfId="0" applyNumberFormat="1" applyFont="1" applyFill="1" applyBorder="1" applyAlignment="1" applyProtection="1">
      <alignment horizontal="center" vertical="center"/>
      <protection locked="0"/>
    </xf>
    <xf numFmtId="2" fontId="2" fillId="3" borderId="1" xfId="0" applyNumberFormat="1"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protection locked="0"/>
    </xf>
    <xf numFmtId="0" fontId="2" fillId="3" borderId="23" xfId="0" applyFont="1" applyFill="1" applyBorder="1" applyAlignment="1" applyProtection="1">
      <alignment horizontal="center" vertical="center"/>
      <protection locked="0"/>
    </xf>
    <xf numFmtId="165" fontId="2" fillId="3" borderId="22" xfId="0" applyNumberFormat="1" applyFont="1" applyFill="1" applyBorder="1" applyAlignment="1" applyProtection="1">
      <alignment horizontal="center" vertical="center"/>
      <protection locked="0"/>
    </xf>
    <xf numFmtId="0" fontId="4" fillId="0" borderId="0" xfId="0" applyFont="1"/>
    <xf numFmtId="0" fontId="21" fillId="6" borderId="26" xfId="0" applyFont="1" applyFill="1" applyBorder="1" applyAlignment="1">
      <alignment horizontal="center" vertical="center" wrapText="1"/>
    </xf>
    <xf numFmtId="0" fontId="24" fillId="6" borderId="26" xfId="0" applyFont="1" applyFill="1" applyBorder="1" applyAlignment="1">
      <alignment horizontal="left" vertical="center" wrapText="1"/>
    </xf>
    <xf numFmtId="0" fontId="16" fillId="6" borderId="4" xfId="0" applyFont="1" applyFill="1" applyBorder="1" applyAlignment="1">
      <alignment horizontal="center" vertical="center"/>
    </xf>
    <xf numFmtId="0" fontId="19" fillId="6" borderId="26" xfId="0" applyFont="1" applyFill="1" applyBorder="1" applyAlignment="1">
      <alignment horizontal="left" vertical="center" wrapText="1"/>
    </xf>
    <xf numFmtId="0" fontId="15" fillId="6" borderId="12" xfId="0" applyFont="1" applyFill="1" applyBorder="1" applyAlignment="1">
      <alignment horizontal="center" vertical="center"/>
    </xf>
    <xf numFmtId="0" fontId="16" fillId="0" borderId="0" xfId="0" applyFont="1"/>
    <xf numFmtId="0" fontId="2" fillId="6" borderId="39" xfId="0" applyFont="1" applyFill="1" applyBorder="1" applyAlignment="1">
      <alignment horizontal="right" vertical="center"/>
    </xf>
    <xf numFmtId="0" fontId="28" fillId="6" borderId="44" xfId="0" applyFont="1" applyFill="1" applyBorder="1" applyAlignment="1">
      <alignment horizontal="center" vertical="center"/>
    </xf>
    <xf numFmtId="0" fontId="4" fillId="0" borderId="26" xfId="0" applyFont="1" applyBorder="1" applyAlignment="1">
      <alignment wrapText="1"/>
    </xf>
    <xf numFmtId="0" fontId="2" fillId="6" borderId="26" xfId="0" applyFont="1" applyFill="1" applyBorder="1" applyAlignment="1">
      <alignment horizontal="right" vertical="center"/>
    </xf>
    <xf numFmtId="164" fontId="13" fillId="9" borderId="20" xfId="0" applyNumberFormat="1" applyFont="1" applyFill="1" applyBorder="1" applyAlignment="1">
      <alignment horizontal="center" vertical="center"/>
    </xf>
    <xf numFmtId="0" fontId="2" fillId="6" borderId="20" xfId="0" applyFont="1" applyFill="1" applyBorder="1" applyAlignment="1">
      <alignment horizontal="left" vertical="center"/>
    </xf>
    <xf numFmtId="0" fontId="24" fillId="6" borderId="26" xfId="0" applyFont="1" applyFill="1" applyBorder="1" applyAlignment="1">
      <alignment vertical="center" wrapText="1"/>
    </xf>
    <xf numFmtId="0" fontId="2" fillId="6" borderId="20" xfId="0" applyFont="1" applyFill="1" applyBorder="1" applyAlignment="1">
      <alignment horizontal="left" vertical="center" wrapText="1"/>
    </xf>
    <xf numFmtId="164" fontId="17" fillId="4" borderId="20" xfId="0" applyNumberFormat="1" applyFont="1" applyFill="1" applyBorder="1" applyAlignment="1">
      <alignment horizontal="center" vertical="center"/>
    </xf>
    <xf numFmtId="0" fontId="2" fillId="6" borderId="35" xfId="0" applyFont="1" applyFill="1" applyBorder="1" applyAlignment="1">
      <alignment horizontal="right" vertical="center"/>
    </xf>
    <xf numFmtId="0" fontId="2" fillId="6" borderId="33" xfId="0" applyFont="1" applyFill="1" applyBorder="1" applyAlignment="1">
      <alignment horizontal="right" vertical="center"/>
    </xf>
    <xf numFmtId="0" fontId="2" fillId="6" borderId="41" xfId="0" applyFont="1" applyFill="1" applyBorder="1" applyAlignment="1">
      <alignment horizontal="right" vertical="center"/>
    </xf>
    <xf numFmtId="164" fontId="17" fillId="4" borderId="23" xfId="0" applyNumberFormat="1" applyFont="1" applyFill="1" applyBorder="1" applyAlignment="1">
      <alignment horizontal="center" vertical="center"/>
    </xf>
    <xf numFmtId="0" fontId="2" fillId="6" borderId="23" xfId="0" applyFont="1" applyFill="1" applyBorder="1" applyAlignment="1">
      <alignment horizontal="left" vertical="center" wrapText="1"/>
    </xf>
    <xf numFmtId="0" fontId="4" fillId="0" borderId="51" xfId="0" applyFont="1" applyBorder="1"/>
    <xf numFmtId="0" fontId="4" fillId="0" borderId="55" xfId="0" applyFont="1" applyBorder="1"/>
    <xf numFmtId="0" fontId="4" fillId="0" borderId="35" xfId="0" applyFont="1" applyBorder="1"/>
    <xf numFmtId="0" fontId="23" fillId="6" borderId="26" xfId="0" applyFont="1" applyFill="1" applyBorder="1" applyAlignment="1">
      <alignment vertical="center" wrapText="1"/>
    </xf>
    <xf numFmtId="0" fontId="19" fillId="6" borderId="26" xfId="0" applyFont="1" applyFill="1" applyBorder="1" applyAlignment="1">
      <alignment vertical="center" wrapText="1"/>
    </xf>
    <xf numFmtId="0" fontId="2" fillId="6" borderId="17" xfId="0" applyFont="1" applyFill="1" applyBorder="1" applyAlignment="1">
      <alignment horizontal="right" vertical="center"/>
    </xf>
    <xf numFmtId="0" fontId="4" fillId="0" borderId="35" xfId="0" applyFont="1" applyBorder="1" applyAlignment="1">
      <alignment horizontal="left" vertical="center"/>
    </xf>
    <xf numFmtId="0" fontId="19" fillId="0" borderId="26" xfId="0" applyFont="1" applyBorder="1" applyAlignment="1">
      <alignment vertical="center" wrapText="1"/>
    </xf>
    <xf numFmtId="0" fontId="4" fillId="6" borderId="17" xfId="0" applyFont="1" applyFill="1" applyBorder="1" applyAlignment="1">
      <alignment horizontal="center" vertical="center"/>
    </xf>
    <xf numFmtId="0" fontId="4" fillId="6" borderId="18" xfId="0" applyFont="1" applyFill="1" applyBorder="1" applyAlignment="1">
      <alignment horizontal="center" vertical="center"/>
    </xf>
    <xf numFmtId="2" fontId="11" fillId="5" borderId="1" xfId="0" applyNumberFormat="1" applyFont="1" applyFill="1" applyBorder="1" applyAlignment="1">
      <alignment horizontal="center" vertical="center"/>
    </xf>
    <xf numFmtId="2" fontId="11" fillId="5" borderId="20" xfId="0" applyNumberFormat="1" applyFont="1" applyFill="1" applyBorder="1" applyAlignment="1">
      <alignment horizontal="center" vertical="center"/>
    </xf>
    <xf numFmtId="2" fontId="11" fillId="5" borderId="30" xfId="0" applyNumberFormat="1" applyFont="1" applyFill="1" applyBorder="1" applyAlignment="1">
      <alignment horizontal="center" vertical="center"/>
    </xf>
    <xf numFmtId="165" fontId="11" fillId="5" borderId="1" xfId="0" applyNumberFormat="1" applyFont="1" applyFill="1" applyBorder="1" applyAlignment="1">
      <alignment horizontal="center" vertical="center"/>
    </xf>
    <xf numFmtId="165" fontId="11" fillId="5" borderId="20" xfId="0" applyNumberFormat="1" applyFont="1" applyFill="1" applyBorder="1" applyAlignment="1">
      <alignment horizontal="center" vertical="center"/>
    </xf>
    <xf numFmtId="0" fontId="2" fillId="6" borderId="22" xfId="0" applyFont="1" applyFill="1" applyBorder="1" applyAlignment="1">
      <alignment horizontal="center" vertical="center"/>
    </xf>
    <xf numFmtId="0" fontId="25" fillId="6" borderId="22" xfId="0" applyFont="1" applyFill="1" applyBorder="1" applyAlignment="1">
      <alignment horizontal="center" vertical="center"/>
    </xf>
    <xf numFmtId="2" fontId="2" fillId="6" borderId="22" xfId="0" applyNumberFormat="1" applyFont="1" applyFill="1" applyBorder="1" applyAlignment="1">
      <alignment horizontal="center" vertical="center"/>
    </xf>
    <xf numFmtId="2" fontId="2" fillId="6" borderId="23" xfId="0" applyNumberFormat="1" applyFont="1" applyFill="1" applyBorder="1" applyAlignment="1">
      <alignment horizontal="center" vertical="center"/>
    </xf>
    <xf numFmtId="0" fontId="16" fillId="0" borderId="0" xfId="0" applyFont="1" applyAlignment="1">
      <alignment vertical="center"/>
    </xf>
    <xf numFmtId="0" fontId="4" fillId="0" borderId="0" xfId="0" applyFont="1" applyAlignment="1">
      <alignment vertical="center"/>
    </xf>
    <xf numFmtId="164" fontId="13" fillId="9" borderId="9" xfId="0" applyNumberFormat="1" applyFont="1" applyFill="1" applyBorder="1" applyAlignment="1">
      <alignment horizontal="center" vertical="center"/>
    </xf>
    <xf numFmtId="0" fontId="4" fillId="0" borderId="0" xfId="0" applyFont="1" applyAlignment="1">
      <alignment horizontal="left" wrapText="1"/>
    </xf>
    <xf numFmtId="0" fontId="19" fillId="0" borderId="0" xfId="0" applyFont="1" applyAlignment="1">
      <alignment horizontal="left" vertical="center" wrapText="1"/>
    </xf>
    <xf numFmtId="0" fontId="19" fillId="0" borderId="0" xfId="0" applyFont="1" applyAlignment="1">
      <alignment horizontal="left" vertical="center"/>
    </xf>
    <xf numFmtId="0" fontId="20" fillId="0" borderId="0" xfId="0" applyFont="1" applyAlignment="1">
      <alignment horizontal="center" vertical="center"/>
    </xf>
    <xf numFmtId="0" fontId="20" fillId="0" borderId="0" xfId="0" applyFont="1"/>
    <xf numFmtId="0" fontId="21" fillId="6" borderId="1" xfId="0" applyFont="1" applyFill="1" applyBorder="1" applyAlignment="1">
      <alignment horizontal="center" vertical="center" wrapText="1"/>
    </xf>
    <xf numFmtId="0" fontId="24" fillId="6" borderId="1" xfId="0" applyFont="1" applyFill="1" applyBorder="1" applyAlignment="1">
      <alignment horizontal="left" vertical="center" wrapText="1"/>
    </xf>
    <xf numFmtId="0" fontId="19" fillId="0" borderId="0" xfId="0" applyFont="1" applyAlignment="1">
      <alignment horizontal="center" vertical="center"/>
    </xf>
    <xf numFmtId="0" fontId="19" fillId="0" borderId="0" xfId="0" applyFont="1"/>
    <xf numFmtId="0" fontId="19" fillId="0" borderId="0" xfId="0" applyFont="1" applyAlignment="1">
      <alignment vertical="center"/>
    </xf>
    <xf numFmtId="0" fontId="20" fillId="0" borderId="0" xfId="0" applyFont="1" applyAlignment="1">
      <alignment vertical="center"/>
    </xf>
    <xf numFmtId="0" fontId="16" fillId="0" borderId="0" xfId="0" applyFont="1" applyAlignment="1">
      <alignment horizontal="center" vertical="center"/>
    </xf>
    <xf numFmtId="0" fontId="20" fillId="0" borderId="0" xfId="0" applyFont="1" applyAlignment="1">
      <alignment horizontal="left" vertical="center"/>
    </xf>
    <xf numFmtId="0" fontId="29" fillId="0" borderId="0" xfId="0" applyFont="1" applyAlignment="1">
      <alignment horizontal="center" vertical="center"/>
    </xf>
    <xf numFmtId="0" fontId="2" fillId="6" borderId="16" xfId="0" applyFont="1" applyFill="1" applyBorder="1" applyAlignment="1">
      <alignment horizontal="right" vertical="center"/>
    </xf>
    <xf numFmtId="164" fontId="13" fillId="9" borderId="17" xfId="0" applyNumberFormat="1" applyFont="1" applyFill="1" applyBorder="1" applyAlignment="1">
      <alignment horizontal="center" vertical="center"/>
    </xf>
    <xf numFmtId="164" fontId="13" fillId="9" borderId="18" xfId="0" applyNumberFormat="1" applyFont="1" applyFill="1" applyBorder="1" applyAlignment="1">
      <alignment horizontal="center" vertical="center"/>
    </xf>
    <xf numFmtId="0" fontId="19" fillId="0" borderId="0" xfId="0" applyFont="1" applyAlignment="1">
      <alignment vertical="center" wrapText="1"/>
    </xf>
    <xf numFmtId="0" fontId="2" fillId="12" borderId="0" xfId="0" applyFont="1" applyFill="1" applyAlignment="1">
      <alignment horizontal="center" vertical="center"/>
    </xf>
    <xf numFmtId="0" fontId="2" fillId="12" borderId="0" xfId="0" applyFont="1" applyFill="1" applyAlignment="1">
      <alignment vertical="center"/>
    </xf>
    <xf numFmtId="0" fontId="2" fillId="12" borderId="0" xfId="0" applyFont="1" applyFill="1" applyAlignment="1">
      <alignment horizontal="right" vertical="center"/>
    </xf>
    <xf numFmtId="0" fontId="2" fillId="12" borderId="55" xfId="0" applyFont="1" applyFill="1" applyBorder="1" applyAlignment="1">
      <alignment horizontal="right" vertical="center"/>
    </xf>
    <xf numFmtId="0" fontId="4" fillId="0" borderId="0" xfId="0" applyFont="1" applyAlignment="1">
      <alignment wrapText="1"/>
    </xf>
    <xf numFmtId="0" fontId="2" fillId="12" borderId="0" xfId="0" applyFont="1" applyFill="1" applyAlignment="1">
      <alignment horizontal="center" vertical="center" wrapText="1"/>
    </xf>
    <xf numFmtId="2" fontId="17" fillId="4" borderId="20" xfId="0" applyNumberFormat="1" applyFont="1" applyFill="1" applyBorder="1" applyAlignment="1">
      <alignment horizontal="center" vertical="center"/>
    </xf>
    <xf numFmtId="2" fontId="17" fillId="4" borderId="23" xfId="0" applyNumberFormat="1" applyFont="1" applyFill="1" applyBorder="1" applyAlignment="1">
      <alignment horizontal="center" vertical="center"/>
    </xf>
    <xf numFmtId="0" fontId="5" fillId="0" borderId="0" xfId="0" applyFont="1" applyAlignment="1">
      <alignment horizontal="lef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35" xfId="0" applyFont="1" applyBorder="1" applyAlignment="1">
      <alignment horizontal="center" vertical="center"/>
    </xf>
    <xf numFmtId="0" fontId="4" fillId="0" borderId="0" xfId="0" applyFont="1" applyAlignment="1">
      <alignment horizontal="center" vertical="center"/>
    </xf>
    <xf numFmtId="0" fontId="25" fillId="0" borderId="0" xfId="0" applyFont="1" applyAlignment="1">
      <alignment horizontal="left" vertical="center" wrapText="1"/>
    </xf>
    <xf numFmtId="165" fontId="4" fillId="0" borderId="1" xfId="0" applyNumberFormat="1"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1" xfId="0" applyFont="1" applyBorder="1" applyAlignment="1">
      <alignment horizontal="left" vertical="center"/>
    </xf>
    <xf numFmtId="0" fontId="6" fillId="0" borderId="0" xfId="0" applyFont="1" applyAlignment="1">
      <alignment horizontal="left" vertical="center"/>
    </xf>
    <xf numFmtId="0" fontId="22" fillId="0" borderId="0" xfId="0" applyFont="1" applyAlignment="1">
      <alignment horizontal="left" vertical="center"/>
    </xf>
    <xf numFmtId="0" fontId="22" fillId="0" borderId="0" xfId="0" applyFont="1" applyAlignment="1">
      <alignment horizontal="left" vertical="center" wrapText="1"/>
    </xf>
    <xf numFmtId="0" fontId="6" fillId="0" borderId="0" xfId="0" applyFont="1" applyAlignment="1">
      <alignment horizontal="left" vertical="center" wrapText="1"/>
    </xf>
    <xf numFmtId="0" fontId="10" fillId="2" borderId="45"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0" fillId="2" borderId="57" xfId="0" applyFont="1" applyFill="1" applyBorder="1" applyAlignment="1">
      <alignment horizontal="center" vertical="center" wrapText="1"/>
    </xf>
    <xf numFmtId="0" fontId="2" fillId="6" borderId="25" xfId="0" applyFont="1" applyFill="1" applyBorder="1" applyAlignment="1">
      <alignment horizontal="left" vertical="center"/>
    </xf>
    <xf numFmtId="0" fontId="2" fillId="6" borderId="50" xfId="0" applyFont="1" applyFill="1" applyBorder="1" applyAlignment="1">
      <alignment horizontal="left" vertical="center"/>
    </xf>
    <xf numFmtId="0" fontId="2" fillId="6" borderId="27" xfId="0" applyFont="1" applyFill="1" applyBorder="1" applyAlignment="1">
      <alignment horizontal="right" vertical="center"/>
    </xf>
    <xf numFmtId="0" fontId="2" fillId="6" borderId="28" xfId="0" applyFont="1" applyFill="1" applyBorder="1" applyAlignment="1">
      <alignment horizontal="right" vertical="center"/>
    </xf>
    <xf numFmtId="0" fontId="2" fillId="6" borderId="39" xfId="0" applyFont="1" applyFill="1" applyBorder="1" applyAlignment="1">
      <alignment horizontal="right" vertical="center"/>
    </xf>
    <xf numFmtId="0" fontId="2" fillId="6" borderId="5" xfId="0" applyFont="1" applyFill="1" applyBorder="1" applyAlignment="1">
      <alignment horizontal="right" vertical="center"/>
    </xf>
    <xf numFmtId="0" fontId="2" fillId="6" borderId="6" xfId="0" applyFont="1" applyFill="1" applyBorder="1" applyAlignment="1">
      <alignment horizontal="right" vertical="center"/>
    </xf>
    <xf numFmtId="0" fontId="2" fillId="6" borderId="37" xfId="0" applyFont="1" applyFill="1" applyBorder="1" applyAlignment="1">
      <alignment horizontal="right" vertical="center"/>
    </xf>
    <xf numFmtId="0" fontId="26" fillId="6" borderId="10" xfId="0" applyFont="1" applyFill="1" applyBorder="1" applyAlignment="1">
      <alignment horizontal="center" vertical="center"/>
    </xf>
    <xf numFmtId="0" fontId="26" fillId="6" borderId="11" xfId="0" applyFont="1" applyFill="1" applyBorder="1" applyAlignment="1">
      <alignment horizontal="center" vertical="center"/>
    </xf>
    <xf numFmtId="0" fontId="26" fillId="6" borderId="12"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1" xfId="0" applyFont="1" applyFill="1" applyBorder="1" applyAlignment="1">
      <alignment horizontal="center" vertical="center"/>
    </xf>
    <xf numFmtId="0" fontId="14" fillId="11" borderId="52" xfId="0" applyFont="1" applyFill="1" applyBorder="1" applyAlignment="1">
      <alignment horizontal="center" vertical="center"/>
    </xf>
    <xf numFmtId="0" fontId="14" fillId="11" borderId="47" xfId="0" applyFont="1" applyFill="1" applyBorder="1" applyAlignment="1">
      <alignment horizontal="center" vertical="center"/>
    </xf>
    <xf numFmtId="0" fontId="14" fillId="11" borderId="53" xfId="0" applyFont="1" applyFill="1" applyBorder="1" applyAlignment="1">
      <alignment horizontal="center" vertical="center"/>
    </xf>
    <xf numFmtId="164" fontId="13" fillId="9" borderId="40" xfId="0" applyNumberFormat="1" applyFont="1" applyFill="1" applyBorder="1" applyAlignment="1">
      <alignment horizontal="center" vertical="center"/>
    </xf>
    <xf numFmtId="164" fontId="13" fillId="9" borderId="48" xfId="0" applyNumberFormat="1" applyFont="1" applyFill="1" applyBorder="1" applyAlignment="1">
      <alignment horizontal="center" vertical="center"/>
    </xf>
    <xf numFmtId="164" fontId="17" fillId="4" borderId="43" xfId="0" applyNumberFormat="1" applyFont="1" applyFill="1" applyBorder="1" applyAlignment="1">
      <alignment horizontal="center" vertical="center"/>
    </xf>
    <xf numFmtId="164" fontId="17" fillId="4" borderId="50" xfId="0" applyNumberFormat="1" applyFont="1" applyFill="1" applyBorder="1" applyAlignment="1">
      <alignment horizontal="center" vertical="center"/>
    </xf>
    <xf numFmtId="2" fontId="11" fillId="8" borderId="32" xfId="0" applyNumberFormat="1" applyFont="1" applyFill="1" applyBorder="1" applyAlignment="1">
      <alignment horizontal="center" vertical="center"/>
    </xf>
    <xf numFmtId="2" fontId="11" fillId="8" borderId="56" xfId="0" applyNumberFormat="1" applyFont="1" applyFill="1" applyBorder="1" applyAlignment="1">
      <alignment horizontal="center" vertical="center"/>
    </xf>
    <xf numFmtId="164" fontId="17" fillId="6" borderId="40" xfId="0" applyNumberFormat="1" applyFont="1" applyFill="1" applyBorder="1" applyAlignment="1">
      <alignment horizontal="center" vertical="center"/>
    </xf>
    <xf numFmtId="164" fontId="17" fillId="6" borderId="49" xfId="0" applyNumberFormat="1"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2" fillId="7" borderId="21" xfId="0" applyFont="1" applyFill="1" applyBorder="1" applyAlignment="1">
      <alignment horizontal="center" vertical="center" wrapText="1"/>
    </xf>
    <xf numFmtId="0" fontId="12" fillId="7" borderId="22" xfId="0" applyFont="1" applyFill="1" applyBorder="1" applyAlignment="1">
      <alignment horizontal="center" vertical="center" wrapText="1"/>
    </xf>
    <xf numFmtId="0" fontId="3" fillId="3" borderId="2"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6" borderId="2" xfId="0" applyFont="1" applyFill="1" applyBorder="1" applyAlignment="1">
      <alignment horizontal="right" vertical="center"/>
    </xf>
    <xf numFmtId="0" fontId="3" fillId="6" borderId="3" xfId="0" applyFont="1" applyFill="1" applyBorder="1" applyAlignment="1">
      <alignment horizontal="right" vertical="center"/>
    </xf>
    <xf numFmtId="0" fontId="3" fillId="6" borderId="45" xfId="0" applyFont="1" applyFill="1" applyBorder="1" applyAlignment="1">
      <alignment horizontal="center" vertical="center"/>
    </xf>
    <xf numFmtId="0" fontId="3" fillId="6" borderId="46" xfId="0" applyFont="1" applyFill="1" applyBorder="1" applyAlignment="1">
      <alignment horizontal="center" vertical="center"/>
    </xf>
    <xf numFmtId="0" fontId="3" fillId="6" borderId="57" xfId="0" applyFont="1" applyFill="1" applyBorder="1" applyAlignment="1">
      <alignment horizontal="center" vertical="center"/>
    </xf>
    <xf numFmtId="0" fontId="3" fillId="6" borderId="51" xfId="0" applyFont="1" applyFill="1" applyBorder="1" applyAlignment="1">
      <alignment horizontal="center" vertical="center"/>
    </xf>
    <xf numFmtId="0" fontId="3" fillId="6" borderId="0" xfId="0" applyFont="1" applyFill="1" applyAlignment="1">
      <alignment horizontal="center" vertical="center"/>
    </xf>
    <xf numFmtId="0" fontId="3" fillId="6" borderId="55" xfId="0" applyFont="1" applyFill="1" applyBorder="1" applyAlignment="1">
      <alignment horizontal="center" vertical="center"/>
    </xf>
    <xf numFmtId="0" fontId="3" fillId="6" borderId="5" xfId="0" applyFont="1" applyFill="1" applyBorder="1" applyAlignment="1">
      <alignment horizontal="center" vertical="center"/>
    </xf>
    <xf numFmtId="0" fontId="3" fillId="6" borderId="6" xfId="0" applyFont="1" applyFill="1" applyBorder="1" applyAlignment="1">
      <alignment horizontal="center" vertical="center"/>
    </xf>
    <xf numFmtId="0" fontId="3" fillId="6" borderId="7" xfId="0" applyFont="1" applyFill="1" applyBorder="1" applyAlignment="1">
      <alignment horizontal="center" vertical="center"/>
    </xf>
    <xf numFmtId="0" fontId="23" fillId="6" borderId="26" xfId="0" applyFont="1" applyFill="1" applyBorder="1" applyAlignment="1">
      <alignment horizontal="left" vertical="center" wrapText="1"/>
    </xf>
    <xf numFmtId="0" fontId="19" fillId="6" borderId="26" xfId="0" applyFont="1" applyFill="1" applyBorder="1" applyAlignment="1">
      <alignment horizontal="left" vertical="center" wrapText="1"/>
    </xf>
    <xf numFmtId="0" fontId="24" fillId="6" borderId="31" xfId="0" applyFont="1" applyFill="1" applyBorder="1" applyAlignment="1">
      <alignment horizontal="left" vertical="center" wrapText="1"/>
    </xf>
    <xf numFmtId="0" fontId="24" fillId="6" borderId="0" xfId="0" applyFont="1" applyFill="1" applyAlignment="1">
      <alignment horizontal="left" vertical="center" wrapText="1"/>
    </xf>
    <xf numFmtId="0" fontId="24" fillId="6" borderId="24" xfId="0" applyFont="1" applyFill="1" applyBorder="1" applyAlignment="1">
      <alignment horizontal="left" vertical="center" wrapText="1"/>
    </xf>
    <xf numFmtId="0" fontId="2" fillId="6" borderId="34" xfId="0" applyFont="1" applyFill="1" applyBorder="1" applyAlignment="1">
      <alignment horizontal="right" vertical="center"/>
    </xf>
    <xf numFmtId="0" fontId="2" fillId="6" borderId="17" xfId="0" applyFont="1" applyFill="1" applyBorder="1" applyAlignment="1">
      <alignment horizontal="right" vertical="center"/>
    </xf>
    <xf numFmtId="165" fontId="11" fillId="5" borderId="17" xfId="0" applyNumberFormat="1" applyFont="1" applyFill="1" applyBorder="1" applyAlignment="1">
      <alignment horizontal="center" vertical="center"/>
    </xf>
    <xf numFmtId="165" fontId="11" fillId="5" borderId="18" xfId="0" applyNumberFormat="1" applyFont="1" applyFill="1" applyBorder="1" applyAlignment="1">
      <alignment horizontal="center" vertical="center"/>
    </xf>
    <xf numFmtId="0" fontId="2" fillId="6" borderId="42" xfId="0" applyFont="1" applyFill="1" applyBorder="1" applyAlignment="1">
      <alignment horizontal="left" vertical="center"/>
    </xf>
    <xf numFmtId="0" fontId="2" fillId="6" borderId="48" xfId="0" applyFont="1" applyFill="1" applyBorder="1" applyAlignment="1">
      <alignment horizontal="left" vertical="center"/>
    </xf>
    <xf numFmtId="0" fontId="2" fillId="6" borderId="26" xfId="0" applyFont="1" applyFill="1" applyBorder="1" applyAlignment="1">
      <alignment horizontal="left" vertical="center"/>
    </xf>
    <xf numFmtId="0" fontId="28" fillId="6" borderId="27" xfId="0" applyFont="1" applyFill="1" applyBorder="1" applyAlignment="1">
      <alignment horizontal="center"/>
    </xf>
    <xf numFmtId="0" fontId="28" fillId="6" borderId="28" xfId="0" applyFont="1" applyFill="1" applyBorder="1" applyAlignment="1">
      <alignment horizontal="center"/>
    </xf>
    <xf numFmtId="0" fontId="28" fillId="6" borderId="39" xfId="0" applyFont="1" applyFill="1" applyBorder="1" applyAlignment="1">
      <alignment horizontal="center"/>
    </xf>
    <xf numFmtId="0" fontId="2" fillId="6" borderId="41" xfId="0" applyFont="1" applyFill="1" applyBorder="1" applyAlignment="1">
      <alignment horizontal="left" vertical="center"/>
    </xf>
    <xf numFmtId="0" fontId="3" fillId="10" borderId="2" xfId="0" applyFont="1" applyFill="1" applyBorder="1" applyAlignment="1">
      <alignment horizontal="center" vertical="center"/>
    </xf>
    <xf numFmtId="0" fontId="3" fillId="10" borderId="3" xfId="0" applyFont="1" applyFill="1" applyBorder="1" applyAlignment="1">
      <alignment horizontal="center" vertical="center"/>
    </xf>
    <xf numFmtId="0" fontId="3" fillId="10" borderId="4" xfId="0" applyFont="1" applyFill="1" applyBorder="1" applyAlignment="1">
      <alignment horizontal="center" vertical="center"/>
    </xf>
    <xf numFmtId="0" fontId="2" fillId="6" borderId="26" xfId="0" applyFont="1" applyFill="1" applyBorder="1" applyAlignment="1">
      <alignment horizontal="right" vertical="center" wrapText="1"/>
    </xf>
    <xf numFmtId="0" fontId="2" fillId="6" borderId="1" xfId="0" applyFont="1" applyFill="1" applyBorder="1" applyAlignment="1">
      <alignment horizontal="right" vertical="center" wrapText="1"/>
    </xf>
    <xf numFmtId="0" fontId="2" fillId="6" borderId="41" xfId="0" applyFont="1" applyFill="1" applyBorder="1" applyAlignment="1">
      <alignment horizontal="right" vertical="center"/>
    </xf>
    <xf numFmtId="0" fontId="2" fillId="6" borderId="22" xfId="0" applyFont="1" applyFill="1" applyBorder="1" applyAlignment="1">
      <alignment horizontal="right" vertical="center"/>
    </xf>
    <xf numFmtId="0" fontId="2" fillId="6" borderId="5" xfId="0" applyFont="1" applyFill="1" applyBorder="1" applyAlignment="1">
      <alignment horizontal="left" vertical="center" wrapText="1"/>
    </xf>
    <xf numFmtId="0" fontId="2" fillId="6" borderId="6" xfId="0" applyFont="1" applyFill="1" applyBorder="1" applyAlignment="1">
      <alignment horizontal="left" vertical="center" wrapText="1"/>
    </xf>
    <xf numFmtId="0" fontId="2" fillId="6" borderId="25" xfId="0" applyFont="1" applyFill="1" applyBorder="1" applyAlignment="1">
      <alignment horizontal="left" vertical="center" wrapText="1"/>
    </xf>
    <xf numFmtId="0" fontId="2" fillId="6" borderId="50" xfId="0" applyFont="1" applyFill="1" applyBorder="1" applyAlignment="1">
      <alignment horizontal="left" vertical="center" wrapText="1"/>
    </xf>
    <xf numFmtId="0" fontId="26" fillId="6" borderId="2" xfId="0" applyFont="1" applyFill="1" applyBorder="1" applyAlignment="1">
      <alignment horizontal="center" vertical="center"/>
    </xf>
    <xf numFmtId="0" fontId="26" fillId="6" borderId="3" xfId="0" applyFont="1" applyFill="1" applyBorder="1" applyAlignment="1">
      <alignment horizontal="center" vertical="center"/>
    </xf>
    <xf numFmtId="0" fontId="26" fillId="6" borderId="4" xfId="0" applyFont="1" applyFill="1" applyBorder="1" applyAlignment="1">
      <alignment horizontal="center" vertical="center"/>
    </xf>
    <xf numFmtId="0" fontId="4" fillId="6" borderId="27" xfId="0" applyFont="1" applyFill="1" applyBorder="1" applyAlignment="1">
      <alignment horizontal="center" vertical="center"/>
    </xf>
    <xf numFmtId="0" fontId="4" fillId="6" borderId="28" xfId="0" applyFont="1" applyFill="1" applyBorder="1" applyAlignment="1">
      <alignment horizontal="center" vertical="center"/>
    </xf>
    <xf numFmtId="0" fontId="4" fillId="6" borderId="39" xfId="0" applyFont="1" applyFill="1" applyBorder="1" applyAlignment="1">
      <alignment horizontal="center" vertical="center"/>
    </xf>
    <xf numFmtId="0" fontId="2" fillId="6" borderId="34" xfId="0" applyFont="1" applyFill="1" applyBorder="1" applyAlignment="1">
      <alignment horizontal="right" vertical="center" wrapText="1"/>
    </xf>
    <xf numFmtId="0" fontId="2" fillId="6" borderId="17" xfId="0" applyFont="1" applyFill="1" applyBorder="1" applyAlignment="1">
      <alignment horizontal="right" vertical="center" wrapText="1"/>
    </xf>
    <xf numFmtId="0" fontId="14" fillId="7" borderId="2" xfId="0" applyFont="1" applyFill="1" applyBorder="1" applyAlignment="1" applyProtection="1">
      <alignment horizontal="center" vertical="center"/>
      <protection locked="0"/>
    </xf>
    <xf numFmtId="0" fontId="14" fillId="7" borderId="3" xfId="0" applyFont="1" applyFill="1" applyBorder="1" applyAlignment="1" applyProtection="1">
      <alignment horizontal="center" vertical="center"/>
      <protection locked="0"/>
    </xf>
    <xf numFmtId="0" fontId="2" fillId="6" borderId="27" xfId="0" applyFont="1" applyFill="1" applyBorder="1" applyAlignment="1">
      <alignment horizontal="left" vertical="center"/>
    </xf>
    <xf numFmtId="0" fontId="2" fillId="6" borderId="28" xfId="0" applyFont="1" applyFill="1" applyBorder="1" applyAlignment="1">
      <alignment horizontal="left" vertical="center"/>
    </xf>
    <xf numFmtId="0" fontId="2" fillId="6" borderId="51" xfId="0" applyFont="1" applyFill="1" applyBorder="1" applyAlignment="1">
      <alignment horizontal="left" vertical="center"/>
    </xf>
    <xf numFmtId="0" fontId="2" fillId="6" borderId="0" xfId="0" applyFont="1" applyFill="1" applyAlignment="1">
      <alignment horizontal="left" vertical="center"/>
    </xf>
    <xf numFmtId="0" fontId="2" fillId="6" borderId="35" xfId="0" applyFont="1" applyFill="1" applyBorder="1" applyAlignment="1">
      <alignment horizontal="left" vertical="center"/>
    </xf>
    <xf numFmtId="2" fontId="11" fillId="5" borderId="14" xfId="0" applyNumberFormat="1" applyFont="1" applyFill="1" applyBorder="1" applyAlignment="1">
      <alignment horizontal="center" vertical="center"/>
    </xf>
    <xf numFmtId="2" fontId="11" fillId="5" borderId="15" xfId="0" applyNumberFormat="1" applyFont="1" applyFill="1" applyBorder="1" applyAlignment="1">
      <alignment horizontal="center" vertical="center"/>
    </xf>
    <xf numFmtId="2" fontId="11" fillId="5" borderId="40" xfId="0" applyNumberFormat="1" applyFont="1" applyFill="1" applyBorder="1" applyAlignment="1">
      <alignment horizontal="center" vertical="center"/>
    </xf>
    <xf numFmtId="2" fontId="11" fillId="5" borderId="48" xfId="0" applyNumberFormat="1" applyFont="1" applyFill="1" applyBorder="1" applyAlignment="1">
      <alignment horizontal="center" vertical="center"/>
    </xf>
    <xf numFmtId="2" fontId="11" fillId="5" borderId="49" xfId="0" applyNumberFormat="1" applyFont="1" applyFill="1" applyBorder="1" applyAlignment="1">
      <alignment horizontal="center" vertical="center"/>
    </xf>
    <xf numFmtId="0" fontId="2" fillId="6" borderId="26" xfId="0" applyFont="1" applyFill="1" applyBorder="1" applyAlignment="1">
      <alignment horizontal="center" vertical="center" wrapText="1"/>
    </xf>
    <xf numFmtId="0" fontId="2" fillId="6" borderId="1" xfId="0" applyFont="1" applyFill="1" applyBorder="1" applyAlignment="1">
      <alignment horizontal="center" vertical="center" wrapText="1"/>
    </xf>
    <xf numFmtId="165" fontId="11" fillId="5" borderId="38" xfId="0" applyNumberFormat="1" applyFont="1" applyFill="1" applyBorder="1" applyAlignment="1">
      <alignment horizontal="center" vertical="center"/>
    </xf>
    <xf numFmtId="165" fontId="11" fillId="5" borderId="28" xfId="0" applyNumberFormat="1" applyFont="1" applyFill="1" applyBorder="1" applyAlignment="1">
      <alignment horizontal="center" vertical="center"/>
    </xf>
    <xf numFmtId="165" fontId="11" fillId="5" borderId="58" xfId="0" applyNumberFormat="1" applyFont="1" applyFill="1" applyBorder="1" applyAlignment="1">
      <alignment horizontal="center" vertical="center"/>
    </xf>
    <xf numFmtId="0" fontId="10" fillId="2" borderId="27"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2" borderId="58" xfId="0" applyFont="1" applyFill="1" applyBorder="1" applyAlignment="1">
      <alignment horizontal="center" vertical="center" wrapText="1"/>
    </xf>
    <xf numFmtId="0" fontId="14" fillId="11" borderId="10" xfId="0" applyFont="1" applyFill="1" applyBorder="1" applyAlignment="1">
      <alignment horizontal="center" vertical="center"/>
    </xf>
    <xf numFmtId="0" fontId="14" fillId="11" borderId="11" xfId="0" applyFont="1" applyFill="1" applyBorder="1" applyAlignment="1">
      <alignment horizontal="center" vertical="center"/>
    </xf>
    <xf numFmtId="0" fontId="14" fillId="11" borderId="12" xfId="0" applyFont="1" applyFill="1" applyBorder="1" applyAlignment="1">
      <alignment horizontal="center" vertical="center"/>
    </xf>
    <xf numFmtId="164" fontId="17" fillId="4" borderId="1" xfId="0" applyNumberFormat="1" applyFont="1" applyFill="1" applyBorder="1" applyAlignment="1">
      <alignment horizontal="center" vertical="center"/>
    </xf>
    <xf numFmtId="0" fontId="12" fillId="7" borderId="19" xfId="0" applyFont="1" applyFill="1" applyBorder="1" applyAlignment="1">
      <alignment horizontal="center" vertical="center" wrapText="1"/>
    </xf>
    <xf numFmtId="0" fontId="12" fillId="7" borderId="1" xfId="0" applyFont="1" applyFill="1" applyBorder="1" applyAlignment="1">
      <alignment horizontal="center" vertical="center" wrapText="1"/>
    </xf>
    <xf numFmtId="164" fontId="13" fillId="9" borderId="1" xfId="0" applyNumberFormat="1" applyFont="1" applyFill="1" applyBorder="1" applyAlignment="1">
      <alignment horizontal="center" vertical="center"/>
    </xf>
    <xf numFmtId="2" fontId="11" fillId="8" borderId="43" xfId="0" applyNumberFormat="1" applyFont="1" applyFill="1" applyBorder="1" applyAlignment="1">
      <alignment horizontal="center" vertical="center"/>
    </xf>
    <xf numFmtId="2" fontId="11" fillId="8" borderId="60" xfId="0" applyNumberFormat="1" applyFont="1" applyFill="1" applyBorder="1" applyAlignment="1">
      <alignment horizontal="center" vertical="center"/>
    </xf>
    <xf numFmtId="0" fontId="28" fillId="6" borderId="27" xfId="0" applyFont="1" applyFill="1" applyBorder="1" applyAlignment="1">
      <alignment horizontal="center" vertical="center"/>
    </xf>
    <xf numFmtId="0" fontId="28" fillId="6" borderId="28" xfId="0" applyFont="1" applyFill="1" applyBorder="1" applyAlignment="1">
      <alignment horizontal="center" vertical="center"/>
    </xf>
    <xf numFmtId="0" fontId="28" fillId="6" borderId="39" xfId="0" applyFont="1" applyFill="1" applyBorder="1" applyAlignment="1">
      <alignment horizontal="center" vertical="center"/>
    </xf>
    <xf numFmtId="0" fontId="3" fillId="6" borderId="45"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57" xfId="0" applyFont="1" applyFill="1" applyBorder="1" applyAlignment="1">
      <alignment horizontal="center" vertical="center" wrapText="1"/>
    </xf>
    <xf numFmtId="0" fontId="3" fillId="6" borderId="51"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55"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2" fillId="6" borderId="59" xfId="0" applyFont="1" applyFill="1" applyBorder="1" applyAlignment="1">
      <alignment horizontal="left" vertical="center"/>
    </xf>
    <xf numFmtId="0" fontId="2" fillId="6" borderId="34" xfId="0" applyFont="1" applyFill="1" applyBorder="1" applyAlignment="1">
      <alignment horizontal="left" vertical="center"/>
    </xf>
    <xf numFmtId="0" fontId="12" fillId="7" borderId="13" xfId="0" applyFont="1" applyFill="1" applyBorder="1" applyAlignment="1">
      <alignment horizontal="center" vertical="center" wrapText="1"/>
    </xf>
    <xf numFmtId="0" fontId="12" fillId="7" borderId="14" xfId="0" applyFont="1" applyFill="1" applyBorder="1" applyAlignment="1">
      <alignment horizontal="center" vertical="center" wrapText="1"/>
    </xf>
    <xf numFmtId="164" fontId="13" fillId="9" borderId="14" xfId="0" applyNumberFormat="1" applyFont="1" applyFill="1" applyBorder="1" applyAlignment="1">
      <alignment horizontal="center" vertical="center"/>
    </xf>
    <xf numFmtId="164" fontId="17" fillId="6" borderId="30" xfId="0" applyNumberFormat="1" applyFont="1" applyFill="1" applyBorder="1" applyAlignment="1">
      <alignment horizontal="center" vertical="center"/>
    </xf>
    <xf numFmtId="164" fontId="17" fillId="6" borderId="54" xfId="0" applyNumberFormat="1" applyFont="1" applyFill="1" applyBorder="1" applyAlignment="1">
      <alignment horizontal="center" vertical="center"/>
    </xf>
    <xf numFmtId="0" fontId="0" fillId="6" borderId="1" xfId="0" applyFill="1" applyBorder="1" applyAlignment="1">
      <alignment horizontal="center" vertical="center"/>
    </xf>
    <xf numFmtId="0" fontId="30" fillId="0" borderId="1" xfId="0" applyFont="1" applyBorder="1" applyAlignment="1">
      <alignment horizontal="left"/>
    </xf>
    <xf numFmtId="0" fontId="7" fillId="0" borderId="1" xfId="0" applyFont="1" applyBorder="1"/>
    <xf numFmtId="14" fontId="7" fillId="0" borderId="1" xfId="0" applyNumberFormat="1" applyFont="1" applyBorder="1"/>
    <xf numFmtId="0" fontId="31" fillId="0" borderId="1" xfId="0" applyFont="1" applyBorder="1"/>
  </cellXfs>
  <cellStyles count="3">
    <cellStyle name="Hyperlink" xfId="1" builtinId="8"/>
    <cellStyle name="Normal" xfId="0" builtinId="0"/>
    <cellStyle name="Normal 4" xfId="2" xr:uid="{C8150DEA-5D6B-4570-A5D1-12FC23608CC4}"/>
  </cellStyles>
  <dxfs count="0"/>
  <tableStyles count="0" defaultTableStyle="TableStyleMedium2" defaultPivotStyle="PivotStyleLight16"/>
  <colors>
    <mruColors>
      <color rgb="FFEDECE0"/>
      <color rgb="FF016380"/>
      <color rgb="FFFF5001"/>
      <color rgb="FFB5E3E8"/>
      <color rgb="FF00AAAF"/>
      <color rgb="FF2691BA"/>
      <color rgb="FF31A2D9"/>
      <color rgb="FF2690BA"/>
      <color rgb="FFDFFD61"/>
      <color rgb="FF0E2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175261</xdr:colOff>
      <xdr:row>4</xdr:row>
      <xdr:rowOff>179285</xdr:rowOff>
    </xdr:from>
    <xdr:to>
      <xdr:col>22</xdr:col>
      <xdr:colOff>487448</xdr:colOff>
      <xdr:row>17</xdr:row>
      <xdr:rowOff>87845</xdr:rowOff>
    </xdr:to>
    <xdr:grpSp>
      <xdr:nvGrpSpPr>
        <xdr:cNvPr id="4" name="Group 3">
          <a:extLst>
            <a:ext uri="{FF2B5EF4-FFF2-40B4-BE49-F238E27FC236}">
              <a16:creationId xmlns:a16="http://schemas.microsoft.com/office/drawing/2014/main" id="{6D2EE2AC-EB50-014B-3C0D-FA63804F3427}"/>
            </a:ext>
          </a:extLst>
        </xdr:cNvPr>
        <xdr:cNvGrpSpPr/>
      </xdr:nvGrpSpPr>
      <xdr:grpSpPr>
        <a:xfrm>
          <a:off x="171451" y="901280"/>
          <a:ext cx="13725292" cy="2266950"/>
          <a:chOff x="175261" y="910805"/>
          <a:chExt cx="13723387" cy="2286000"/>
        </a:xfrm>
      </xdr:grpSpPr>
      <xdr:pic>
        <xdr:nvPicPr>
          <xdr:cNvPr id="2" name="Picture 1">
            <a:extLst>
              <a:ext uri="{FF2B5EF4-FFF2-40B4-BE49-F238E27FC236}">
                <a16:creationId xmlns:a16="http://schemas.microsoft.com/office/drawing/2014/main" id="{44171B54-F184-C102-4C05-357F33CADB5E}"/>
              </a:ext>
            </a:extLst>
          </xdr:cNvPr>
          <xdr:cNvPicPr>
            <a:picLocks noChangeAspect="1"/>
          </xdr:cNvPicPr>
        </xdr:nvPicPr>
        <xdr:blipFill>
          <a:blip xmlns:r="http://schemas.openxmlformats.org/officeDocument/2006/relationships" r:embed="rId1"/>
          <a:stretch>
            <a:fillRect/>
          </a:stretch>
        </xdr:blipFill>
        <xdr:spPr>
          <a:xfrm>
            <a:off x="175261" y="913178"/>
            <a:ext cx="7597140" cy="2281255"/>
          </a:xfrm>
          <a:prstGeom prst="rect">
            <a:avLst/>
          </a:prstGeom>
          <a:ln>
            <a:solidFill>
              <a:sysClr val="windowText" lastClr="000000"/>
            </a:solidFill>
          </a:ln>
        </xdr:spPr>
      </xdr:pic>
      <xdr:pic>
        <xdr:nvPicPr>
          <xdr:cNvPr id="3" name="Picture 2">
            <a:extLst>
              <a:ext uri="{FF2B5EF4-FFF2-40B4-BE49-F238E27FC236}">
                <a16:creationId xmlns:a16="http://schemas.microsoft.com/office/drawing/2014/main" id="{783D0DB6-8C63-D0D7-F311-BA740CE9005F}"/>
              </a:ext>
            </a:extLst>
          </xdr:cNvPr>
          <xdr:cNvPicPr>
            <a:picLocks noChangeAspect="1"/>
          </xdr:cNvPicPr>
        </xdr:nvPicPr>
        <xdr:blipFill>
          <a:blip xmlns:r="http://schemas.openxmlformats.org/officeDocument/2006/relationships" r:embed="rId2"/>
          <a:stretch>
            <a:fillRect/>
          </a:stretch>
        </xdr:blipFill>
        <xdr:spPr>
          <a:xfrm>
            <a:off x="8305800" y="910805"/>
            <a:ext cx="5592848" cy="2286000"/>
          </a:xfrm>
          <a:prstGeom prst="rect">
            <a:avLst/>
          </a:prstGeom>
          <a:ln>
            <a:solidFill>
              <a:sysClr val="windowText" lastClr="000000"/>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156308</xdr:colOff>
      <xdr:row>25</xdr:row>
      <xdr:rowOff>0</xdr:rowOff>
    </xdr:to>
    <xdr:pic>
      <xdr:nvPicPr>
        <xdr:cNvPr id="2" name="Picture 1">
          <a:extLst>
            <a:ext uri="{FF2B5EF4-FFF2-40B4-BE49-F238E27FC236}">
              <a16:creationId xmlns:a16="http://schemas.microsoft.com/office/drawing/2014/main" id="{9B24F1DA-D9FE-12E6-1099-6BC789DDF565}"/>
            </a:ext>
          </a:extLst>
        </xdr:cNvPr>
        <xdr:cNvPicPr>
          <a:picLocks noChangeAspect="1"/>
        </xdr:cNvPicPr>
      </xdr:nvPicPr>
      <xdr:blipFill>
        <a:blip xmlns:r="http://schemas.openxmlformats.org/officeDocument/2006/relationships" r:embed="rId1"/>
        <a:stretch>
          <a:fillRect/>
        </a:stretch>
      </xdr:blipFill>
      <xdr:spPr>
        <a:xfrm>
          <a:off x="0" y="0"/>
          <a:ext cx="6252308" cy="4572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orte\Phius%20Dropbox\PHIUS%20Shared\Certification\Project%20Certification\01_Calculators_Protocol\Excel\01_Calculators%20-%20Master%20List.xlsx" TargetMode="External"/><Relationship Id="rId1" Type="http://schemas.openxmlformats.org/officeDocument/2006/relationships/externalLinkPath" Target="01_Calculators%20-%20Master%20Lis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Users/jpsor/Dropbox%20(PHIUS)/PHIUS%20Shared/Certification%20Team/Project%20Certification/01_Calculators_Protocol/Excel/Calculators%20-%20Master%20Lis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gswright/Documents/2012/2012%20Wright%20On/2012-08%20emerson/2012-08-22%20emerson%20PHP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BACK%20UP%20FOR%20SSD%20-%20desktop/Passive%20Energy%20Designs/Projects/PHIUS%20files/Projects/PHIUS%20-%20VertdesignInc/THERM/101103%20fairview%20examp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oling COP Deration"/>
      <sheetName val="Temperature Reduction Factor"/>
      <sheetName val="Non-Res DHW"/>
      <sheetName val="Supply Air Temp"/>
      <sheetName val="HPWH outside"/>
      <sheetName val="Convert cfm50 to cfm75"/>
      <sheetName val="Dryer Inputs"/>
      <sheetName val="Deep Footing"/>
      <sheetName val="NFRC - Window Calculation"/>
      <sheetName val="ERV Outside Thermal Envelope"/>
      <sheetName val="Multiple Heat Pumps"/>
      <sheetName val="Estimate FCU run-times"/>
      <sheetName val="Pool Calc (Outdoor)"/>
      <sheetName val="Recirc Pump Run Time"/>
      <sheetName val="Low Slope Roofs"/>
      <sheetName val="Swegon Language"/>
      <sheetName val="UEF to EF"/>
      <sheetName val="HP Average COP"/>
      <sheetName val="HW Storage - AHRI"/>
      <sheetName val="IMEF"/>
      <sheetName val="HW Storage - No Rating"/>
      <sheetName val="Screening Definition"/>
      <sheetName val="BLINDS"/>
      <sheetName val="Walk-In Cooler"/>
      <sheetName val="Thermal Mass"/>
      <sheetName val="Fastener Correction"/>
      <sheetName val="Non-Res PHIUS+ 2018 targets"/>
      <sheetName val="Non-South Shading"/>
      <sheetName val="HP Performance"/>
      <sheetName val="HPWH COP"/>
      <sheetName val="Make-Up Air"/>
      <sheetName val="Process Load"/>
      <sheetName val="PHIUS+ SF"/>
      <sheetName val="PHIUS+ MF"/>
      <sheetName val="Dwelling Units (MF)"/>
      <sheetName val="Common Areas (MF)"/>
      <sheetName val="Exterior Lighting (MF)"/>
      <sheetName val="Garage Lighting(MF)"/>
      <sheetName val="PV Utilization Curves"/>
      <sheetName val="Uneven Reveals"/>
      <sheetName val="Detailed LPD"/>
      <sheetName val="Site Shading v2"/>
      <sheetName val="Edge Uf to Psi spacer"/>
      <sheetName val="Campus Community Certification"/>
      <sheetName val="Washing Machine"/>
      <sheetName val="NFRC - Window Calc"/>
      <sheetName val="Non-Res Occupancy"/>
      <sheetName val="HPWH OUT"/>
      <sheetName val="On-Demand-In Progress"/>
      <sheetName val="Site Shading"/>
      <sheetName val="Multiple Dryer Inputs"/>
      <sheetName val="01_Calculators - Master List"/>
      <sheetName val="COP at 5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sheetData sheetId="45"/>
      <sheetData sheetId="46"/>
      <sheetData sheetId="47"/>
      <sheetData sheetId="48"/>
      <sheetData sheetId="49"/>
      <sheetData sheetId="50"/>
      <sheetData sheetId="51" refreshError="1"/>
      <sheetData sheetId="5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wegon Language"/>
      <sheetName val="Multiple Heat Pumps"/>
      <sheetName val="UEF to EF"/>
      <sheetName val="HP Average COP"/>
      <sheetName val="HW Storage - AHRI"/>
      <sheetName val="Screening Definition"/>
      <sheetName val="IMEF"/>
      <sheetName val="BLINDS"/>
      <sheetName val="Walk-In Cooler"/>
      <sheetName val="Thermal Mass"/>
      <sheetName val="Fastener Correction"/>
      <sheetName val="NFRC - Window Calc"/>
      <sheetName val="Non-Res PHIUS+ 2018 targets"/>
      <sheetName val="Non-South Shading"/>
      <sheetName val="HP Performance"/>
      <sheetName val="HPWH COP"/>
      <sheetName val="HPWH OUT"/>
      <sheetName val="Make-Up Air"/>
      <sheetName val="Process Load"/>
      <sheetName val="PHIUS+ SF"/>
      <sheetName val="PHIUS+ MF"/>
      <sheetName val="Dwelling Units (MF)"/>
      <sheetName val="Common Areas (MF)"/>
      <sheetName val="Exterior Lighting (MF)"/>
      <sheetName val="Garage Lighting(MF)"/>
      <sheetName val="On-Demand-In Progress"/>
      <sheetName val="PV Utilization Curves"/>
      <sheetName val="Uneven Reveals"/>
      <sheetName val="Detailed LPD"/>
      <sheetName val="Calculators - Master List"/>
      <sheetName val="UEF Calc"/>
      <sheetName val="Washing Machine"/>
      <sheetName val="Estimate FCU run-times"/>
      <sheetName val="Pool Calc (Outdoor)"/>
      <sheetName val="Recirc Pump Run Time"/>
      <sheetName val="Low Slope Roofs"/>
      <sheetName val="Non-Res Occupancy"/>
      <sheetName val="Site Shading"/>
      <sheetName val="Site Shading v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Conversion"/>
      <sheetName val="Verification"/>
      <sheetName val="Verification SI"/>
      <sheetName val="REPORT"/>
      <sheetName val="NOTES"/>
      <sheetName val="RefDims"/>
      <sheetName val="Areas"/>
      <sheetName val="Areas SI"/>
      <sheetName val="R-List"/>
      <sheetName val="U-List SI"/>
      <sheetName val="R-Values"/>
      <sheetName val="U-Values SI"/>
      <sheetName val="Ground 1"/>
      <sheetName val="Ground 1 SI"/>
      <sheetName val="Ground 2"/>
      <sheetName val="Ground 2 SI"/>
      <sheetName val="Ground 3"/>
      <sheetName val="Ground 3 SI"/>
      <sheetName val="WinEntry"/>
      <sheetName val="Window"/>
      <sheetName val="Window SI"/>
      <sheetName val="WinType"/>
      <sheetName val="WinType SI"/>
      <sheetName val="Shading"/>
      <sheetName val="Shading SI"/>
      <sheetName val="Ventilation"/>
      <sheetName val="Ventilation SI"/>
      <sheetName val="Annual Heat Demand"/>
      <sheetName val="Annual Heat Demand SI"/>
      <sheetName val="Monthly"/>
      <sheetName val="Monthly SI"/>
      <sheetName val="Heat Load"/>
      <sheetName val="Heat Load SI"/>
      <sheetName val="Summer"/>
      <sheetName val="Summer SI"/>
      <sheetName val="Shading-S"/>
      <sheetName val="Shading-S SI"/>
      <sheetName val="SummVent"/>
      <sheetName val="SummVent SI"/>
      <sheetName val="Cooling"/>
      <sheetName val="Cooling SI"/>
      <sheetName val="Cooling Units"/>
      <sheetName val="Cooling Units SI"/>
      <sheetName val="Cooling Load"/>
      <sheetName val="Cooling Load SI"/>
      <sheetName val="DHW"/>
      <sheetName val="DHW SI"/>
      <sheetName val="SolarDHW"/>
      <sheetName val="SolarDHW SI"/>
      <sheetName val="Electricity"/>
      <sheetName val="Electricity SI"/>
      <sheetName val="Elec Non-Dom"/>
      <sheetName val="Elec Non-Dom SI"/>
      <sheetName val="Aux Elec"/>
      <sheetName val="Aux Elec SI"/>
      <sheetName val="PE Value"/>
      <sheetName val="PE Value SI"/>
      <sheetName val="Compact"/>
      <sheetName val="Compact SI"/>
      <sheetName val="Boiler"/>
      <sheetName val="Boiler SI"/>
      <sheetName val="District Heat"/>
      <sheetName val="District Heat SI"/>
      <sheetName val="Climate"/>
      <sheetName val="Climate SI"/>
      <sheetName val="IHG"/>
      <sheetName val="IHG SI"/>
      <sheetName val="IHG Non-Dom"/>
      <sheetName val="IHG Non-Dom SI"/>
      <sheetName val="Use Non-Dom"/>
      <sheetName val="Use Non-Dom SI"/>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
          <cell r="A1" t="str">
            <v>Passive House Planning</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ow r="18">
          <cell r="D18" t="str">
            <v>Additional Reduction Factor Shading</v>
          </cell>
          <cell r="E18" t="str">
            <v>rother</v>
          </cell>
          <cell r="F18" t="str">
            <v/>
          </cell>
          <cell r="G18" t="str">
            <v>%</v>
          </cell>
        </row>
      </sheetData>
      <sheetData sheetId="50"/>
      <sheetData sheetId="51"/>
      <sheetData sheetId="52"/>
      <sheetData sheetId="53"/>
      <sheetData sheetId="54"/>
      <sheetData sheetId="55"/>
      <sheetData sheetId="56"/>
      <sheetData sheetId="57"/>
      <sheetData sheetId="58"/>
      <sheetData sheetId="59">
        <row r="18">
          <cell r="B18" t="str">
            <v>Primärenergie-Faktor Strom</v>
          </cell>
        </row>
        <row r="27">
          <cell r="S27" t="str">
            <v>Interpolation von Leistung und COP aus den Prüfstandswerten in Abh. der Außentemperatur</v>
          </cell>
        </row>
        <row r="28">
          <cell r="R28" t="str">
            <v>Leistung bzw. COP</v>
          </cell>
          <cell r="S28" t="str">
            <v>PWP,Heiz(THeizlast)</v>
          </cell>
          <cell r="T28" t="str">
            <v>PWP,Heiz(TBereit)</v>
          </cell>
          <cell r="U28" t="str">
            <v>PWP,WW(THeizlast)</v>
          </cell>
          <cell r="V28" t="str">
            <v>PWP,WW(TBereit)</v>
          </cell>
          <cell r="W28" t="str">
            <v>PWP,Bereit(THeizlast)</v>
          </cell>
          <cell r="X28" t="str">
            <v>PWP,Bereit(TBereit)</v>
          </cell>
          <cell r="Y28" t="str">
            <v>COPHeiz, 0 bis tleist</v>
          </cell>
          <cell r="Z28" t="str">
            <v>COPHeiz,tleist bis tBereit</v>
          </cell>
          <cell r="AA28" t="str">
            <v>COPWW,0 bis tHeiztage</v>
          </cell>
          <cell r="AB28" t="str">
            <v>COPWW,tleist bis tHeiztage</v>
          </cell>
          <cell r="AC28" t="str">
            <v>COPBereit,0 bis tleist</v>
          </cell>
          <cell r="AD28" t="str">
            <v>COPBereit,tleist bis tHeiztage</v>
          </cell>
          <cell r="AE28" t="str">
            <v>COPWW,Sommer</v>
          </cell>
          <cell r="AF28" t="str">
            <v>COPBereit,Sommer</v>
          </cell>
        </row>
        <row r="29">
          <cell r="R29" t="str">
            <v>Außentemperatur [°C]</v>
          </cell>
          <cell r="S29" t="e">
            <v>#VALUE!</v>
          </cell>
          <cell r="T29" t="e">
            <v>#VALUE!</v>
          </cell>
          <cell r="U29" t="e">
            <v>#VALUE!</v>
          </cell>
          <cell r="V29" t="e">
            <v>#VALUE!</v>
          </cell>
          <cell r="W29" t="e">
            <v>#VALUE!</v>
          </cell>
          <cell r="X29" t="e">
            <v>#VALUE!</v>
          </cell>
          <cell r="Y29" t="e">
            <v>#VALUE!</v>
          </cell>
          <cell r="Z29" t="e">
            <v>#VALUE!</v>
          </cell>
          <cell r="AA29" t="e">
            <v>#VALUE!</v>
          </cell>
          <cell r="AB29" t="e">
            <v>#VALUE!</v>
          </cell>
          <cell r="AC29" t="e">
            <v>#VALUE!</v>
          </cell>
          <cell r="AD29" t="e">
            <v>#VALUE!</v>
          </cell>
          <cell r="AE29">
            <v>20</v>
          </cell>
          <cell r="AF29">
            <v>20</v>
          </cell>
        </row>
        <row r="30">
          <cell r="R30" t="str">
            <v>a1,2,3,4</v>
          </cell>
          <cell r="S30">
            <v>0</v>
          </cell>
          <cell r="T30">
            <v>0</v>
          </cell>
          <cell r="U30">
            <v>0</v>
          </cell>
          <cell r="V30">
            <v>0</v>
          </cell>
          <cell r="W30">
            <v>0</v>
          </cell>
          <cell r="X30">
            <v>0</v>
          </cell>
          <cell r="Y30">
            <v>0</v>
          </cell>
          <cell r="Z30">
            <v>0</v>
          </cell>
          <cell r="AA30">
            <v>0</v>
          </cell>
          <cell r="AB30">
            <v>0</v>
          </cell>
          <cell r="AC30">
            <v>0</v>
          </cell>
          <cell r="AD30">
            <v>0</v>
          </cell>
          <cell r="AE30">
            <v>0</v>
          </cell>
          <cell r="AF30">
            <v>0</v>
          </cell>
        </row>
        <row r="31">
          <cell r="R31" t="str">
            <v>b1,2,3,4</v>
          </cell>
          <cell r="S31">
            <v>0</v>
          </cell>
          <cell r="T31">
            <v>0</v>
          </cell>
          <cell r="U31">
            <v>0</v>
          </cell>
          <cell r="V31">
            <v>0</v>
          </cell>
          <cell r="W31">
            <v>0</v>
          </cell>
          <cell r="X31">
            <v>0</v>
          </cell>
          <cell r="Y31">
            <v>0</v>
          </cell>
          <cell r="Z31">
            <v>0</v>
          </cell>
          <cell r="AA31">
            <v>0</v>
          </cell>
          <cell r="AB31">
            <v>0</v>
          </cell>
          <cell r="AC31">
            <v>0</v>
          </cell>
          <cell r="AD31">
            <v>0</v>
          </cell>
          <cell r="AE31">
            <v>0</v>
          </cell>
          <cell r="AF31">
            <v>0</v>
          </cell>
        </row>
        <row r="32">
          <cell r="R32" t="str">
            <v>a1</v>
          </cell>
          <cell r="S32">
            <v>0</v>
          </cell>
          <cell r="T32">
            <v>0</v>
          </cell>
          <cell r="U32">
            <v>0</v>
          </cell>
          <cell r="V32">
            <v>0</v>
          </cell>
          <cell r="W32">
            <v>0</v>
          </cell>
          <cell r="X32">
            <v>0</v>
          </cell>
          <cell r="Y32">
            <v>0</v>
          </cell>
          <cell r="Z32">
            <v>0</v>
          </cell>
          <cell r="AA32">
            <v>0</v>
          </cell>
          <cell r="AB32">
            <v>0</v>
          </cell>
          <cell r="AC32">
            <v>0</v>
          </cell>
          <cell r="AD32">
            <v>0</v>
          </cell>
          <cell r="AE32">
            <v>0</v>
          </cell>
          <cell r="AF32">
            <v>0</v>
          </cell>
        </row>
        <row r="33">
          <cell r="R33" t="str">
            <v>b1</v>
          </cell>
          <cell r="S33">
            <v>0</v>
          </cell>
          <cell r="T33">
            <v>0</v>
          </cell>
          <cell r="U33">
            <v>0</v>
          </cell>
          <cell r="V33">
            <v>0</v>
          </cell>
          <cell r="W33">
            <v>0</v>
          </cell>
          <cell r="X33">
            <v>0</v>
          </cell>
          <cell r="Y33">
            <v>0</v>
          </cell>
          <cell r="Z33">
            <v>0</v>
          </cell>
          <cell r="AA33">
            <v>0</v>
          </cell>
          <cell r="AB33">
            <v>0</v>
          </cell>
          <cell r="AC33">
            <v>0</v>
          </cell>
          <cell r="AD33">
            <v>0</v>
          </cell>
          <cell r="AE33">
            <v>0</v>
          </cell>
          <cell r="AF33">
            <v>0</v>
          </cell>
        </row>
        <row r="36">
          <cell r="R36" t="str">
            <v>a2</v>
          </cell>
          <cell r="S36">
            <v>0</v>
          </cell>
          <cell r="T36">
            <v>0</v>
          </cell>
          <cell r="U36">
            <v>0</v>
          </cell>
          <cell r="V36">
            <v>0</v>
          </cell>
          <cell r="W36">
            <v>0</v>
          </cell>
          <cell r="X36">
            <v>0</v>
          </cell>
          <cell r="Y36">
            <v>0</v>
          </cell>
          <cell r="Z36">
            <v>0</v>
          </cell>
          <cell r="AA36">
            <v>0</v>
          </cell>
          <cell r="AB36">
            <v>0</v>
          </cell>
          <cell r="AC36">
            <v>0</v>
          </cell>
          <cell r="AD36">
            <v>0</v>
          </cell>
          <cell r="AE36">
            <v>0</v>
          </cell>
          <cell r="AF36">
            <v>0</v>
          </cell>
        </row>
        <row r="37">
          <cell r="R37" t="str">
            <v>b2</v>
          </cell>
          <cell r="S37">
            <v>0</v>
          </cell>
          <cell r="T37">
            <v>0</v>
          </cell>
          <cell r="U37">
            <v>0</v>
          </cell>
          <cell r="V37">
            <v>0</v>
          </cell>
          <cell r="W37">
            <v>0</v>
          </cell>
          <cell r="X37">
            <v>0</v>
          </cell>
          <cell r="Y37">
            <v>0</v>
          </cell>
          <cell r="Z37">
            <v>0</v>
          </cell>
          <cell r="AA37">
            <v>0</v>
          </cell>
          <cell r="AB37">
            <v>0</v>
          </cell>
          <cell r="AC37">
            <v>0</v>
          </cell>
          <cell r="AD37">
            <v>0</v>
          </cell>
          <cell r="AE37">
            <v>0</v>
          </cell>
          <cell r="AF37">
            <v>0</v>
          </cell>
        </row>
        <row r="38">
          <cell r="R38" t="str">
            <v>a3</v>
          </cell>
          <cell r="S38">
            <v>0</v>
          </cell>
          <cell r="T38">
            <v>0</v>
          </cell>
          <cell r="U38">
            <v>0</v>
          </cell>
          <cell r="V38">
            <v>0</v>
          </cell>
          <cell r="W38">
            <v>0</v>
          </cell>
          <cell r="X38">
            <v>0</v>
          </cell>
          <cell r="Y38">
            <v>0</v>
          </cell>
          <cell r="Z38">
            <v>0</v>
          </cell>
          <cell r="AA38">
            <v>0</v>
          </cell>
          <cell r="AB38">
            <v>0</v>
          </cell>
          <cell r="AC38">
            <v>0</v>
          </cell>
          <cell r="AD38">
            <v>0</v>
          </cell>
          <cell r="AE38">
            <v>0</v>
          </cell>
          <cell r="AF38">
            <v>0</v>
          </cell>
        </row>
        <row r="39">
          <cell r="R39" t="str">
            <v>b3</v>
          </cell>
          <cell r="S39">
            <v>0</v>
          </cell>
          <cell r="T39">
            <v>0</v>
          </cell>
          <cell r="U39">
            <v>0</v>
          </cell>
          <cell r="V39">
            <v>0</v>
          </cell>
          <cell r="W39">
            <v>0</v>
          </cell>
          <cell r="X39">
            <v>0</v>
          </cell>
          <cell r="Y39">
            <v>0</v>
          </cell>
          <cell r="Z39">
            <v>0</v>
          </cell>
          <cell r="AA39">
            <v>0</v>
          </cell>
          <cell r="AB39">
            <v>0</v>
          </cell>
          <cell r="AC39">
            <v>0</v>
          </cell>
          <cell r="AD39">
            <v>0</v>
          </cell>
          <cell r="AE39">
            <v>0</v>
          </cell>
          <cell r="AF39">
            <v>0</v>
          </cell>
        </row>
        <row r="40">
          <cell r="R40" t="str">
            <v>T1</v>
          </cell>
          <cell r="S40" t="str">
            <v/>
          </cell>
          <cell r="T40" t="str">
            <v/>
          </cell>
          <cell r="U40" t="str">
            <v/>
          </cell>
          <cell r="V40" t="str">
            <v/>
          </cell>
          <cell r="W40" t="str">
            <v/>
          </cell>
          <cell r="X40" t="str">
            <v/>
          </cell>
          <cell r="Y40" t="str">
            <v/>
          </cell>
          <cell r="Z40" t="str">
            <v/>
          </cell>
          <cell r="AA40" t="str">
            <v/>
          </cell>
          <cell r="AB40" t="str">
            <v/>
          </cell>
          <cell r="AC40" t="str">
            <v/>
          </cell>
          <cell r="AD40" t="str">
            <v/>
          </cell>
          <cell r="AE40" t="str">
            <v/>
          </cell>
          <cell r="AF40" t="str">
            <v/>
          </cell>
        </row>
        <row r="41">
          <cell r="R41" t="str">
            <v>T2</v>
          </cell>
          <cell r="S41" t="str">
            <v/>
          </cell>
          <cell r="T41" t="str">
            <v/>
          </cell>
          <cell r="U41" t="str">
            <v/>
          </cell>
          <cell r="V41" t="str">
            <v/>
          </cell>
          <cell r="W41" t="str">
            <v/>
          </cell>
          <cell r="X41" t="str">
            <v/>
          </cell>
          <cell r="Y41" t="str">
            <v/>
          </cell>
          <cell r="Z41" t="str">
            <v/>
          </cell>
          <cell r="AA41" t="str">
            <v/>
          </cell>
          <cell r="AB41" t="str">
            <v/>
          </cell>
          <cell r="AC41" t="str">
            <v/>
          </cell>
          <cell r="AD41" t="str">
            <v/>
          </cell>
          <cell r="AE41" t="str">
            <v/>
          </cell>
          <cell r="AF41" t="str">
            <v/>
          </cell>
        </row>
        <row r="42">
          <cell r="R42" t="str">
            <v>T3</v>
          </cell>
          <cell r="S42" t="str">
            <v/>
          </cell>
          <cell r="T42" t="str">
            <v/>
          </cell>
          <cell r="U42" t="str">
            <v/>
          </cell>
          <cell r="V42" t="str">
            <v/>
          </cell>
          <cell r="W42" t="str">
            <v/>
          </cell>
          <cell r="X42" t="str">
            <v/>
          </cell>
          <cell r="Y42" t="str">
            <v/>
          </cell>
          <cell r="Z42" t="str">
            <v/>
          </cell>
          <cell r="AA42" t="str">
            <v/>
          </cell>
          <cell r="AB42" t="str">
            <v/>
          </cell>
          <cell r="AC42" t="str">
            <v/>
          </cell>
          <cell r="AD42" t="str">
            <v/>
          </cell>
          <cell r="AE42" t="str">
            <v/>
          </cell>
          <cell r="AF42" t="str">
            <v/>
          </cell>
        </row>
        <row r="43">
          <cell r="R43" t="str">
            <v>T4</v>
          </cell>
          <cell r="S43" t="str">
            <v/>
          </cell>
          <cell r="T43" t="str">
            <v/>
          </cell>
          <cell r="U43" t="str">
            <v/>
          </cell>
          <cell r="V43" t="str">
            <v/>
          </cell>
          <cell r="W43" t="str">
            <v/>
          </cell>
          <cell r="X43" t="str">
            <v/>
          </cell>
          <cell r="Y43" t="str">
            <v/>
          </cell>
          <cell r="Z43" t="str">
            <v/>
          </cell>
          <cell r="AA43" t="str">
            <v/>
          </cell>
          <cell r="AB43" t="str">
            <v/>
          </cell>
          <cell r="AC43" t="str">
            <v/>
          </cell>
          <cell r="AD43" t="str">
            <v/>
          </cell>
          <cell r="AE43" t="str">
            <v/>
          </cell>
          <cell r="AF43" t="str">
            <v/>
          </cell>
        </row>
        <row r="44">
          <cell r="R44" t="str">
            <v>P bzw. COP Punkt 1</v>
          </cell>
          <cell r="S44" t="e">
            <v>#N/A</v>
          </cell>
          <cell r="T44" t="e">
            <v>#N/A</v>
          </cell>
          <cell r="U44" t="e">
            <v>#N/A</v>
          </cell>
          <cell r="V44" t="e">
            <v>#N/A</v>
          </cell>
          <cell r="W44" t="e">
            <v>#N/A</v>
          </cell>
          <cell r="X44" t="e">
            <v>#N/A</v>
          </cell>
          <cell r="Y44" t="e">
            <v>#N/A</v>
          </cell>
          <cell r="Z44" t="e">
            <v>#N/A</v>
          </cell>
          <cell r="AA44" t="e">
            <v>#N/A</v>
          </cell>
          <cell r="AB44" t="e">
            <v>#N/A</v>
          </cell>
          <cell r="AC44" t="e">
            <v>#N/A</v>
          </cell>
          <cell r="AD44" t="e">
            <v>#N/A</v>
          </cell>
          <cell r="AE44" t="e">
            <v>#N/A</v>
          </cell>
          <cell r="AF44" t="e">
            <v>#N/A</v>
          </cell>
        </row>
        <row r="45">
          <cell r="R45" t="str">
            <v>P bzw. COP Punkt 2</v>
          </cell>
          <cell r="S45" t="e">
            <v>#N/A</v>
          </cell>
          <cell r="T45" t="e">
            <v>#N/A</v>
          </cell>
          <cell r="U45" t="e">
            <v>#N/A</v>
          </cell>
          <cell r="V45" t="e">
            <v>#N/A</v>
          </cell>
          <cell r="W45" t="e">
            <v>#N/A</v>
          </cell>
          <cell r="X45" t="e">
            <v>#N/A</v>
          </cell>
          <cell r="Y45" t="e">
            <v>#N/A</v>
          </cell>
          <cell r="Z45" t="e">
            <v>#N/A</v>
          </cell>
          <cell r="AA45" t="e">
            <v>#N/A</v>
          </cell>
          <cell r="AB45" t="e">
            <v>#N/A</v>
          </cell>
          <cell r="AC45" t="e">
            <v>#N/A</v>
          </cell>
          <cell r="AD45" t="e">
            <v>#N/A</v>
          </cell>
          <cell r="AE45" t="e">
            <v>#N/A</v>
          </cell>
          <cell r="AF45" t="e">
            <v>#N/A</v>
          </cell>
        </row>
        <row r="46">
          <cell r="R46" t="str">
            <v>P bzw. COP Punkt 3</v>
          </cell>
          <cell r="S46" t="e">
            <v>#N/A</v>
          </cell>
          <cell r="T46" t="e">
            <v>#N/A</v>
          </cell>
          <cell r="U46" t="e">
            <v>#N/A</v>
          </cell>
          <cell r="V46" t="e">
            <v>#N/A</v>
          </cell>
          <cell r="W46" t="e">
            <v>#N/A</v>
          </cell>
          <cell r="X46" t="e">
            <v>#N/A</v>
          </cell>
          <cell r="Y46" t="e">
            <v>#N/A</v>
          </cell>
          <cell r="Z46" t="e">
            <v>#N/A</v>
          </cell>
          <cell r="AA46" t="e">
            <v>#N/A</v>
          </cell>
          <cell r="AB46" t="e">
            <v>#N/A</v>
          </cell>
          <cell r="AC46" t="e">
            <v>#N/A</v>
          </cell>
          <cell r="AD46" t="e">
            <v>#N/A</v>
          </cell>
          <cell r="AE46" t="e">
            <v>#N/A</v>
          </cell>
          <cell r="AF46" t="e">
            <v>#N/A</v>
          </cell>
        </row>
        <row r="47">
          <cell r="R47" t="str">
            <v>P bzw. COP Punkt 4</v>
          </cell>
          <cell r="S47" t="e">
            <v>#N/A</v>
          </cell>
          <cell r="T47" t="e">
            <v>#N/A</v>
          </cell>
          <cell r="U47" t="e">
            <v>#N/A</v>
          </cell>
          <cell r="V47" t="e">
            <v>#N/A</v>
          </cell>
          <cell r="W47" t="e">
            <v>#N/A</v>
          </cell>
          <cell r="X47" t="e">
            <v>#N/A</v>
          </cell>
          <cell r="Y47" t="e">
            <v>#N/A</v>
          </cell>
          <cell r="Z47" t="e">
            <v>#N/A</v>
          </cell>
          <cell r="AA47" t="e">
            <v>#N/A</v>
          </cell>
          <cell r="AB47" t="e">
            <v>#N/A</v>
          </cell>
          <cell r="AC47" t="e">
            <v>#N/A</v>
          </cell>
          <cell r="AD47" t="e">
            <v>#N/A</v>
          </cell>
          <cell r="AE47" t="e">
            <v>#N/A</v>
          </cell>
          <cell r="AF47" t="e">
            <v>#N/A</v>
          </cell>
        </row>
        <row r="48">
          <cell r="R48" t="str">
            <v>Tamb&lt;T1</v>
          </cell>
          <cell r="S48" t="e">
            <v>#VALUE!</v>
          </cell>
          <cell r="T48" t="e">
            <v>#VALUE!</v>
          </cell>
          <cell r="U48" t="e">
            <v>#VALUE!</v>
          </cell>
          <cell r="V48" t="e">
            <v>#VALUE!</v>
          </cell>
          <cell r="W48" t="e">
            <v>#VALUE!</v>
          </cell>
          <cell r="X48" t="e">
            <v>#VALUE!</v>
          </cell>
          <cell r="Y48" t="e">
            <v>#VALUE!</v>
          </cell>
          <cell r="Z48" t="e">
            <v>#VALUE!</v>
          </cell>
          <cell r="AA48" t="e">
            <v>#VALUE!</v>
          </cell>
          <cell r="AB48" t="e">
            <v>#VALUE!</v>
          </cell>
          <cell r="AC48" t="e">
            <v>#VALUE!</v>
          </cell>
          <cell r="AD48" t="e">
            <v>#VALUE!</v>
          </cell>
          <cell r="AE48">
            <v>0</v>
          </cell>
          <cell r="AF48">
            <v>0</v>
          </cell>
        </row>
        <row r="49">
          <cell r="R49" t="str">
            <v>T1&lt;=Tamb&lt;T2</v>
          </cell>
          <cell r="S49" t="e">
            <v>#VALUE!</v>
          </cell>
          <cell r="T49" t="e">
            <v>#VALUE!</v>
          </cell>
          <cell r="U49" t="e">
            <v>#VALUE!</v>
          </cell>
          <cell r="V49" t="e">
            <v>#VALUE!</v>
          </cell>
          <cell r="W49" t="e">
            <v>#VALUE!</v>
          </cell>
          <cell r="X49" t="e">
            <v>#VALUE!</v>
          </cell>
          <cell r="Y49" t="e">
            <v>#VALUE!</v>
          </cell>
          <cell r="Z49" t="e">
            <v>#VALUE!</v>
          </cell>
          <cell r="AA49" t="e">
            <v>#VALUE!</v>
          </cell>
          <cell r="AB49" t="e">
            <v>#VALUE!</v>
          </cell>
          <cell r="AC49" t="e">
            <v>#VALUE!</v>
          </cell>
          <cell r="AD49" t="e">
            <v>#VALUE!</v>
          </cell>
          <cell r="AE49">
            <v>0</v>
          </cell>
          <cell r="AF49">
            <v>0</v>
          </cell>
        </row>
        <row r="50">
          <cell r="R50" t="str">
            <v>T2&lt;=Tamb&lt;T3</v>
          </cell>
          <cell r="S50" t="e">
            <v>#VALUE!</v>
          </cell>
          <cell r="T50" t="e">
            <v>#VALUE!</v>
          </cell>
          <cell r="U50" t="e">
            <v>#VALUE!</v>
          </cell>
          <cell r="V50" t="e">
            <v>#VALUE!</v>
          </cell>
          <cell r="W50" t="e">
            <v>#VALUE!</v>
          </cell>
          <cell r="X50" t="e">
            <v>#VALUE!</v>
          </cell>
          <cell r="Y50" t="e">
            <v>#VALUE!</v>
          </cell>
          <cell r="Z50" t="e">
            <v>#VALUE!</v>
          </cell>
          <cell r="AA50" t="e">
            <v>#VALUE!</v>
          </cell>
          <cell r="AB50" t="e">
            <v>#VALUE!</v>
          </cell>
          <cell r="AC50" t="e">
            <v>#VALUE!</v>
          </cell>
          <cell r="AD50" t="e">
            <v>#VALUE!</v>
          </cell>
          <cell r="AE50">
            <v>0</v>
          </cell>
          <cell r="AF50">
            <v>0</v>
          </cell>
        </row>
        <row r="51">
          <cell r="R51" t="str">
            <v>T3&lt;=Tamb&lt;T4</v>
          </cell>
          <cell r="S51" t="e">
            <v>#VALUE!</v>
          </cell>
          <cell r="T51" t="e">
            <v>#VALUE!</v>
          </cell>
          <cell r="U51" t="e">
            <v>#VALUE!</v>
          </cell>
          <cell r="V51" t="e">
            <v>#VALUE!</v>
          </cell>
          <cell r="W51" t="e">
            <v>#VALUE!</v>
          </cell>
          <cell r="X51" t="e">
            <v>#VALUE!</v>
          </cell>
          <cell r="Y51" t="e">
            <v>#VALUE!</v>
          </cell>
          <cell r="Z51" t="e">
            <v>#VALUE!</v>
          </cell>
          <cell r="AA51" t="e">
            <v>#VALUE!</v>
          </cell>
          <cell r="AB51" t="e">
            <v>#VALUE!</v>
          </cell>
          <cell r="AC51" t="e">
            <v>#VALUE!</v>
          </cell>
          <cell r="AD51" t="e">
            <v>#VALUE!</v>
          </cell>
          <cell r="AE51">
            <v>0</v>
          </cell>
          <cell r="AF51">
            <v>0</v>
          </cell>
        </row>
        <row r="52">
          <cell r="R52" t="str">
            <v>Tamb&gt;=T4</v>
          </cell>
          <cell r="S52" t="e">
            <v>#VALUE!</v>
          </cell>
          <cell r="T52" t="e">
            <v>#VALUE!</v>
          </cell>
          <cell r="U52" t="e">
            <v>#VALUE!</v>
          </cell>
          <cell r="V52" t="e">
            <v>#VALUE!</v>
          </cell>
          <cell r="W52" t="e">
            <v>#VALUE!</v>
          </cell>
          <cell r="X52" t="e">
            <v>#VALUE!</v>
          </cell>
          <cell r="Y52" t="e">
            <v>#VALUE!</v>
          </cell>
          <cell r="Z52" t="e">
            <v>#VALUE!</v>
          </cell>
          <cell r="AA52" t="e">
            <v>#VALUE!</v>
          </cell>
          <cell r="AB52" t="e">
            <v>#VALUE!</v>
          </cell>
          <cell r="AC52" t="e">
            <v>#VALUE!</v>
          </cell>
          <cell r="AD52" t="e">
            <v>#VALUE!</v>
          </cell>
          <cell r="AE52">
            <v>0</v>
          </cell>
          <cell r="AF52">
            <v>0</v>
          </cell>
        </row>
        <row r="53">
          <cell r="R53" t="str">
            <v>P bzw. COP interpol.</v>
          </cell>
          <cell r="S53" t="e">
            <v>#VALUE!</v>
          </cell>
          <cell r="T53" t="e">
            <v>#VALUE!</v>
          </cell>
          <cell r="U53" t="e">
            <v>#VALUE!</v>
          </cell>
          <cell r="V53" t="e">
            <v>#VALUE!</v>
          </cell>
          <cell r="W53" t="e">
            <v>#VALUE!</v>
          </cell>
          <cell r="X53" t="e">
            <v>#VALUE!</v>
          </cell>
          <cell r="Y53" t="e">
            <v>#VALUE!</v>
          </cell>
          <cell r="Z53" t="e">
            <v>#VALUE!</v>
          </cell>
          <cell r="AA53" t="e">
            <v>#VALUE!</v>
          </cell>
          <cell r="AB53" t="e">
            <v>#VALUE!</v>
          </cell>
          <cell r="AC53" t="e">
            <v>#VALUE!</v>
          </cell>
          <cell r="AD53" t="e">
            <v>#VALUE!</v>
          </cell>
          <cell r="AE53">
            <v>0</v>
          </cell>
          <cell r="AF53">
            <v>0</v>
          </cell>
        </row>
        <row r="83">
          <cell r="B83" t="str">
            <v>Mittlere Arbeitszahl WP Heizung 0 bis tleist</v>
          </cell>
          <cell r="D83" t="str">
            <v>COPHeiz, 0 bis tleist</v>
          </cell>
          <cell r="F83" t="e">
            <v>#VALUE!</v>
          </cell>
        </row>
        <row r="84">
          <cell r="B84" t="str">
            <v>Wärmelieferung WP Heizung  0 bis tleist</v>
          </cell>
          <cell r="D84" t="str">
            <v>QWP,Heiz, 0 bis tleist</v>
          </cell>
          <cell r="F84" t="e">
            <v>#VALUE!</v>
          </cell>
          <cell r="G84" t="str">
            <v>kWh/a</v>
          </cell>
        </row>
        <row r="85">
          <cell r="B85" t="str">
            <v>Mittlere Arbeitszahl WP Heizung tleist bis tBereit</v>
          </cell>
          <cell r="D85" t="str">
            <v>COPHeiz,tleist bis tBereit</v>
          </cell>
          <cell r="F85" t="e">
            <v>#VALUE!</v>
          </cell>
        </row>
        <row r="86">
          <cell r="B86" t="str">
            <v>Wärmelieferung WP Heizung  tleist bis tBereit</v>
          </cell>
          <cell r="D86" t="str">
            <v>QWP,Heiz, tleist bis tBereit</v>
          </cell>
          <cell r="F86" t="e">
            <v>#VALUE!</v>
          </cell>
          <cell r="G86" t="str">
            <v>kWh/a</v>
          </cell>
        </row>
        <row r="87">
          <cell r="B87" t="str">
            <v xml:space="preserve">Mittlere Arbeitszahl WP Heizung </v>
          </cell>
          <cell r="F87" t="e">
            <v>#VALUE!</v>
          </cell>
        </row>
        <row r="88">
          <cell r="B88" t="str">
            <v>Mittlere Arbeitszahl WP Warmwasser 0 bis tHeiztage</v>
          </cell>
          <cell r="D88" t="str">
            <v>COPWW,0 bis tHeiztage</v>
          </cell>
          <cell r="F88" t="e">
            <v>#VALUE!</v>
          </cell>
        </row>
        <row r="89">
          <cell r="B89" t="str">
            <v>Wärmelieferung WP Warmwasser 0 bis tleist</v>
          </cell>
          <cell r="D89" t="str">
            <v>QWP,WW, 0 bis tHeiztage</v>
          </cell>
          <cell r="F89" t="e">
            <v>#VALUE!</v>
          </cell>
          <cell r="G89" t="str">
            <v>kWh/a</v>
          </cell>
        </row>
        <row r="90">
          <cell r="B90" t="str">
            <v>Mittlere Arbeitszahl WP Warmwasser tleist bis tHeiztage</v>
          </cell>
          <cell r="D90" t="str">
            <v>COPWW,tleist bis tHeiztage</v>
          </cell>
          <cell r="F90" t="e">
            <v>#VALUE!</v>
          </cell>
        </row>
        <row r="91">
          <cell r="B91" t="str">
            <v>Wärmelieferung WP Warmwasser tleist bis tHeiztage</v>
          </cell>
          <cell r="D91" t="str">
            <v>QWP,WW, tleist bis tHeiztage</v>
          </cell>
          <cell r="F91" t="e">
            <v>#VALUE!</v>
          </cell>
          <cell r="G91" t="str">
            <v>kWh/a</v>
          </cell>
        </row>
        <row r="92">
          <cell r="B92" t="str">
            <v>Mittlere Arbeitszahl WP Warmwasser Winter</v>
          </cell>
          <cell r="F92" t="e">
            <v>#VALUE!</v>
          </cell>
        </row>
        <row r="93">
          <cell r="B93" t="str">
            <v>Mittlere Arbeitszahl WP Bereitschaft 0 bis tHeiztage</v>
          </cell>
          <cell r="D93" t="str">
            <v>COPBereit,0 bis tleist</v>
          </cell>
          <cell r="F93" t="e">
            <v>#VALUE!</v>
          </cell>
        </row>
        <row r="94">
          <cell r="B94" t="str">
            <v>Wärmelieferung WP Bereitschaft 0 bis tleist</v>
          </cell>
          <cell r="D94" t="str">
            <v>QWP,Bereit, 0 bis tleist</v>
          </cell>
          <cell r="F94" t="e">
            <v>#VALUE!</v>
          </cell>
          <cell r="G94" t="str">
            <v>kWh/a</v>
          </cell>
        </row>
        <row r="95">
          <cell r="B95" t="str">
            <v>Mittlere Arbeitszahl WP Bereitschaft tleist bis tHeiztage</v>
          </cell>
          <cell r="D95" t="str">
            <v>COPBereit,tleist bis tHeiztage</v>
          </cell>
          <cell r="F95" t="e">
            <v>#VALUE!</v>
          </cell>
        </row>
        <row r="96">
          <cell r="B96" t="str">
            <v>Wärmelieferung WP Bereit tleist bis tHeiztage</v>
          </cell>
          <cell r="D96" t="str">
            <v>QWP,Bereit, tleist bis tHeiztage</v>
          </cell>
          <cell r="F96" t="e">
            <v>#VALUE!</v>
          </cell>
          <cell r="G96" t="str">
            <v>kWh/a</v>
          </cell>
        </row>
        <row r="97">
          <cell r="B97" t="str">
            <v>Mittlere Arbeitszahl WP Bereitschaft Winter</v>
          </cell>
          <cell r="D97" t="str">
            <v>COPBereit,Winter</v>
          </cell>
          <cell r="F97" t="e">
            <v>#VALUE!</v>
          </cell>
        </row>
        <row r="98">
          <cell r="B98" t="str">
            <v xml:space="preserve">Mittlere Arbeitszahl WP Bereitschaft Sommer </v>
          </cell>
          <cell r="D98" t="str">
            <v>COPBereit,Sommer</v>
          </cell>
          <cell r="F98">
            <v>0</v>
          </cell>
        </row>
        <row r="99">
          <cell r="B99" t="str">
            <v>Mittlere Arbeitszahl WP Warmwasser Sommer</v>
          </cell>
          <cell r="D99" t="str">
            <v>COPWW,Sommer</v>
          </cell>
          <cell r="F99">
            <v>0</v>
          </cell>
        </row>
        <row r="100">
          <cell r="B100" t="str">
            <v>Mittlere Arbeitszahl WP Warmwasser</v>
          </cell>
          <cell r="D100" t="str">
            <v>COPWW</v>
          </cell>
          <cell r="F100" t="e">
            <v>#VALUE!</v>
          </cell>
        </row>
        <row r="101">
          <cell r="B101" t="str">
            <v>Thermische Leistung Bereitschaftsbetrieb</v>
          </cell>
          <cell r="D101" t="str">
            <v>PBereit</v>
          </cell>
          <cell r="F101" t="e">
            <v>#VALUE!</v>
          </cell>
          <cell r="G101" t="str">
            <v>kW</v>
          </cell>
        </row>
        <row r="102">
          <cell r="B102" t="str">
            <v>Maximale Wärmeleistung der Wärmepumpe bei tleist</v>
          </cell>
          <cell r="D102" t="str">
            <v>Pleist</v>
          </cell>
          <cell r="F102" t="e">
            <v>#VALUE!</v>
          </cell>
          <cell r="G102" t="str">
            <v>kW</v>
          </cell>
        </row>
        <row r="103">
          <cell r="B103" t="str">
            <v>Heizlast</v>
          </cell>
          <cell r="D103" t="str">
            <v>PH</v>
          </cell>
          <cell r="F103">
            <v>2.5806534743832898</v>
          </cell>
          <cell r="G103" t="str">
            <v>kW</v>
          </cell>
        </row>
      </sheetData>
      <sheetData sheetId="60"/>
      <sheetData sheetId="61"/>
      <sheetData sheetId="62"/>
      <sheetData sheetId="63"/>
      <sheetData sheetId="64">
        <row r="89">
          <cell r="F89" t="str">
            <v>Ambient Temp (°F)</v>
          </cell>
        </row>
      </sheetData>
      <sheetData sheetId="65"/>
      <sheetData sheetId="66"/>
      <sheetData sheetId="67"/>
      <sheetData sheetId="68"/>
      <sheetData sheetId="69"/>
      <sheetData sheetId="70"/>
      <sheetData sheetId="71"/>
      <sheetData sheetId="7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Conversion"/>
      <sheetName val="Verification"/>
      <sheetName val="Verification SI"/>
      <sheetName val="Climate"/>
      <sheetName val="RefDims"/>
      <sheetName val="Areas"/>
      <sheetName val="Areas SI"/>
      <sheetName val="R-List"/>
      <sheetName val="U-List SI"/>
      <sheetName val="Insulation"/>
      <sheetName val="Bridges"/>
      <sheetName val="R-Values"/>
      <sheetName val="U-Values SI"/>
      <sheetName val="Ground 1"/>
      <sheetName val="Ground 1 SI"/>
      <sheetName val="Ground 2"/>
      <sheetName val="Ground 2 SI"/>
      <sheetName val="Ground 3"/>
      <sheetName val="Ground 3 SI"/>
      <sheetName val="WinEntry"/>
      <sheetName val="Window"/>
      <sheetName val="Window SI"/>
      <sheetName val="WinType"/>
      <sheetName val="WinType SI"/>
      <sheetName val="Shading SI"/>
      <sheetName val="Shading"/>
      <sheetName val="Ventilation"/>
      <sheetName val="Ventilation SI"/>
      <sheetName val="Annual Heat Demand"/>
      <sheetName val="Annual Heat Demand SI"/>
      <sheetName val="Monthly"/>
      <sheetName val="Monthly SI"/>
      <sheetName val="Heat Load"/>
      <sheetName val="Heat Load SI"/>
      <sheetName val="Summer"/>
      <sheetName val="Summer SI"/>
      <sheetName val="Shading-S"/>
      <sheetName val="Shading-S SI"/>
      <sheetName val="SummVent"/>
      <sheetName val="SummVent SI"/>
      <sheetName val="Cooling"/>
      <sheetName val="Cooling SI"/>
      <sheetName val="Cooling Units"/>
      <sheetName val="Cooling Units SI"/>
      <sheetName val="Cooling Load"/>
      <sheetName val="Cooling Load SI"/>
      <sheetName val="DHW"/>
      <sheetName val="DHW SI"/>
      <sheetName val="SolarDHW"/>
      <sheetName val="SolarDHW SI"/>
      <sheetName val="Electricity"/>
      <sheetName val="Electricity SI"/>
      <sheetName val="Elec Non-Dom"/>
      <sheetName val="Elec Non-Dom SI"/>
      <sheetName val="Aux Elec"/>
      <sheetName val="Aux Elec SI"/>
      <sheetName val="PE Value"/>
      <sheetName val="PE Value SI"/>
      <sheetName val="Compact"/>
      <sheetName val="Compact SI"/>
      <sheetName val="Boiler"/>
      <sheetName val="Boiler SI"/>
      <sheetName val="District Heat"/>
      <sheetName val="District Heat SI"/>
      <sheetName val="Climate SI"/>
      <sheetName val="IHG"/>
      <sheetName val="IHG SI"/>
      <sheetName val="IHG Non-Dom"/>
      <sheetName val="IHG Non-Dom SI"/>
      <sheetName val="Use Non-Dom"/>
      <sheetName val="Use Non-Dom SI"/>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2">
          <cell r="A2" t="str">
            <v>G L A Z I N G     A C C O R D I N G     T O     C E R T I F I C A T I O N</v>
          </cell>
        </row>
        <row r="4">
          <cell r="B4" t="str">
            <v>for frame types, go to row:</v>
          </cell>
          <cell r="C4">
            <v>76</v>
          </cell>
        </row>
        <row r="5">
          <cell r="B5" t="str">
            <v>Type</v>
          </cell>
        </row>
        <row r="6">
          <cell r="A6" t="str">
            <v>Assembly
No.</v>
          </cell>
          <cell r="B6" t="str">
            <v>Glazing</v>
          </cell>
          <cell r="C6" t="str">
            <v>g-Value</v>
          </cell>
          <cell r="D6" t="str">
            <v>Ug-Value</v>
          </cell>
        </row>
        <row r="7">
          <cell r="D7" t="str">
            <v>W/(m2K)</v>
          </cell>
        </row>
        <row r="8">
          <cell r="A8">
            <v>1</v>
          </cell>
          <cell r="B8" t="str">
            <v>Thermotech Low Solar Gain Glass</v>
          </cell>
          <cell r="C8">
            <v>0.374</v>
          </cell>
          <cell r="D8">
            <v>0.68135999999999997</v>
          </cell>
        </row>
        <row r="9">
          <cell r="A9">
            <v>2</v>
          </cell>
          <cell r="B9" t="str">
            <v/>
          </cell>
          <cell r="C9" t="str">
            <v/>
          </cell>
          <cell r="D9" t="str">
            <v/>
          </cell>
        </row>
        <row r="10">
          <cell r="A10">
            <v>3</v>
          </cell>
          <cell r="B10" t="str">
            <v/>
          </cell>
          <cell r="C10" t="str">
            <v/>
          </cell>
          <cell r="D10" t="str">
            <v/>
          </cell>
        </row>
        <row r="11">
          <cell r="A11">
            <v>4</v>
          </cell>
          <cell r="B11" t="str">
            <v/>
          </cell>
          <cell r="C11" t="str">
            <v/>
          </cell>
          <cell r="D11" t="str">
            <v/>
          </cell>
        </row>
        <row r="12">
          <cell r="A12">
            <v>5</v>
          </cell>
          <cell r="B12" t="str">
            <v/>
          </cell>
          <cell r="C12" t="str">
            <v/>
          </cell>
          <cell r="D12" t="str">
            <v/>
          </cell>
        </row>
        <row r="13">
          <cell r="A13">
            <v>6</v>
          </cell>
          <cell r="B13" t="str">
            <v/>
          </cell>
          <cell r="C13" t="str">
            <v/>
          </cell>
          <cell r="D13" t="str">
            <v/>
          </cell>
        </row>
        <row r="14">
          <cell r="A14">
            <v>7</v>
          </cell>
          <cell r="B14" t="str">
            <v/>
          </cell>
          <cell r="C14" t="str">
            <v/>
          </cell>
          <cell r="D14" t="str">
            <v/>
          </cell>
        </row>
        <row r="15">
          <cell r="A15">
            <v>8</v>
          </cell>
          <cell r="B15" t="str">
            <v/>
          </cell>
          <cell r="C15" t="str">
            <v/>
          </cell>
          <cell r="D15" t="str">
            <v/>
          </cell>
        </row>
        <row r="16">
          <cell r="A16">
            <v>9</v>
          </cell>
          <cell r="B16" t="str">
            <v/>
          </cell>
          <cell r="C16" t="str">
            <v/>
          </cell>
          <cell r="D16" t="str">
            <v/>
          </cell>
        </row>
        <row r="17">
          <cell r="A17">
            <v>10</v>
          </cell>
          <cell r="B17" t="str">
            <v/>
          </cell>
          <cell r="C17" t="str">
            <v/>
          </cell>
          <cell r="D17" t="str">
            <v/>
          </cell>
        </row>
        <row r="18">
          <cell r="A18">
            <v>11</v>
          </cell>
          <cell r="B18" t="str">
            <v/>
          </cell>
          <cell r="C18" t="str">
            <v/>
          </cell>
          <cell r="D18" t="str">
            <v/>
          </cell>
        </row>
        <row r="76">
          <cell r="A76" t="str">
            <v>F R A M E     T Y P E     A C C O R D I N G     T O     C E R T I F I C A T I O N</v>
          </cell>
        </row>
        <row r="78">
          <cell r="B78" t="str">
            <v>for glazings, go to row:</v>
          </cell>
          <cell r="C78">
            <v>2</v>
          </cell>
        </row>
        <row r="79">
          <cell r="B79" t="str">
            <v>Type</v>
          </cell>
          <cell r="C79" t="str">
            <v>Uf-Value</v>
          </cell>
          <cell r="D79" t="str">
            <v>Frame Dimensions</v>
          </cell>
          <cell r="H79" t="str">
            <v>Thermal Bridge</v>
          </cell>
          <cell r="I79" t="str">
            <v>Thermal Bridge</v>
          </cell>
        </row>
        <row r="80">
          <cell r="A80" t="str">
            <v>Assembly
No.</v>
          </cell>
          <cell r="B80" t="str">
            <v xml:space="preserve">Frame  </v>
          </cell>
          <cell r="C80" t="str">
            <v>Frame</v>
          </cell>
          <cell r="D80" t="str">
            <v>Width - Left</v>
          </cell>
          <cell r="E80" t="str">
            <v>Width - Right</v>
          </cell>
          <cell r="F80" t="str">
            <v>Width - Below</v>
          </cell>
          <cell r="G80" t="str">
            <v>Width - Above</v>
          </cell>
          <cell r="H80" t="str">
            <v xml:space="preserve"> YSpacer</v>
          </cell>
          <cell r="I80" t="str">
            <v xml:space="preserve"> YInstallation</v>
          </cell>
        </row>
        <row r="81">
          <cell r="C81" t="str">
            <v>W/(m2K)</v>
          </cell>
          <cell r="D81" t="str">
            <v>m</v>
          </cell>
          <cell r="E81" t="str">
            <v>m</v>
          </cell>
          <cell r="F81" t="str">
            <v>m</v>
          </cell>
          <cell r="G81" t="str">
            <v>m</v>
          </cell>
          <cell r="H81" t="str">
            <v>W/(mK)</v>
          </cell>
          <cell r="I81" t="str">
            <v>W/(mK)</v>
          </cell>
        </row>
        <row r="82">
          <cell r="A82">
            <v>1</v>
          </cell>
          <cell r="B82" t="str">
            <v/>
          </cell>
          <cell r="C82" t="str">
            <v/>
          </cell>
          <cell r="D82" t="str">
            <v/>
          </cell>
          <cell r="E82" t="str">
            <v/>
          </cell>
          <cell r="F82" t="str">
            <v/>
          </cell>
          <cell r="G82" t="str">
            <v/>
          </cell>
          <cell r="H82" t="str">
            <v/>
          </cell>
          <cell r="I82" t="str">
            <v/>
          </cell>
        </row>
        <row r="83">
          <cell r="A83">
            <v>2</v>
          </cell>
          <cell r="B83" t="str">
            <v/>
          </cell>
          <cell r="C83" t="str">
            <v/>
          </cell>
          <cell r="D83" t="str">
            <v/>
          </cell>
          <cell r="E83" t="str">
            <v/>
          </cell>
          <cell r="F83" t="str">
            <v/>
          </cell>
          <cell r="G83" t="str">
            <v/>
          </cell>
          <cell r="H83" t="str">
            <v/>
          </cell>
          <cell r="I83" t="str">
            <v/>
          </cell>
        </row>
        <row r="84">
          <cell r="A84">
            <v>3</v>
          </cell>
          <cell r="B84" t="str">
            <v/>
          </cell>
          <cell r="C84" t="str">
            <v/>
          </cell>
          <cell r="D84" t="str">
            <v/>
          </cell>
          <cell r="E84" t="str">
            <v/>
          </cell>
          <cell r="F84" t="str">
            <v/>
          </cell>
          <cell r="G84" t="str">
            <v/>
          </cell>
          <cell r="H84" t="str">
            <v/>
          </cell>
          <cell r="I84" t="str">
            <v/>
          </cell>
        </row>
        <row r="85">
          <cell r="A85">
            <v>4</v>
          </cell>
          <cell r="B85" t="str">
            <v/>
          </cell>
          <cell r="C85" t="str">
            <v/>
          </cell>
          <cell r="D85" t="str">
            <v/>
          </cell>
          <cell r="E85" t="str">
            <v/>
          </cell>
          <cell r="F85" t="str">
            <v/>
          </cell>
          <cell r="G85" t="str">
            <v/>
          </cell>
          <cell r="H85" t="str">
            <v/>
          </cell>
          <cell r="I85" t="str">
            <v/>
          </cell>
        </row>
        <row r="86">
          <cell r="A86">
            <v>5</v>
          </cell>
          <cell r="B86" t="str">
            <v/>
          </cell>
          <cell r="C86" t="str">
            <v/>
          </cell>
          <cell r="D86" t="str">
            <v/>
          </cell>
          <cell r="E86" t="str">
            <v/>
          </cell>
          <cell r="F86" t="str">
            <v/>
          </cell>
          <cell r="G86" t="str">
            <v/>
          </cell>
          <cell r="H86" t="str">
            <v/>
          </cell>
          <cell r="I86" t="str">
            <v/>
          </cell>
        </row>
        <row r="87">
          <cell r="A87">
            <v>6</v>
          </cell>
          <cell r="B87" t="str">
            <v/>
          </cell>
          <cell r="C87" t="str">
            <v/>
          </cell>
          <cell r="D87" t="str">
            <v/>
          </cell>
          <cell r="E87" t="str">
            <v/>
          </cell>
          <cell r="F87" t="str">
            <v/>
          </cell>
          <cell r="G87" t="str">
            <v/>
          </cell>
          <cell r="H87" t="str">
            <v/>
          </cell>
          <cell r="I87" t="str">
            <v/>
          </cell>
        </row>
        <row r="88">
          <cell r="A88">
            <v>7</v>
          </cell>
          <cell r="B88" t="str">
            <v/>
          </cell>
          <cell r="C88" t="str">
            <v/>
          </cell>
          <cell r="D88" t="str">
            <v/>
          </cell>
          <cell r="E88" t="str">
            <v/>
          </cell>
          <cell r="F88" t="str">
            <v/>
          </cell>
          <cell r="G88" t="str">
            <v/>
          </cell>
          <cell r="H88" t="str">
            <v/>
          </cell>
          <cell r="I88" t="str">
            <v/>
          </cell>
        </row>
        <row r="89">
          <cell r="A89">
            <v>8</v>
          </cell>
          <cell r="B89" t="str">
            <v/>
          </cell>
          <cell r="C89" t="str">
            <v/>
          </cell>
          <cell r="D89" t="str">
            <v/>
          </cell>
          <cell r="E89" t="str">
            <v/>
          </cell>
          <cell r="F89" t="str">
            <v/>
          </cell>
          <cell r="G89" t="str">
            <v/>
          </cell>
          <cell r="H89" t="str">
            <v/>
          </cell>
          <cell r="I89" t="str">
            <v/>
          </cell>
        </row>
        <row r="90">
          <cell r="A90">
            <v>9</v>
          </cell>
          <cell r="B90" t="str">
            <v/>
          </cell>
          <cell r="C90" t="str">
            <v/>
          </cell>
          <cell r="D90" t="str">
            <v/>
          </cell>
          <cell r="E90" t="str">
            <v/>
          </cell>
          <cell r="F90" t="str">
            <v/>
          </cell>
          <cell r="G90" t="str">
            <v/>
          </cell>
          <cell r="H90" t="str">
            <v/>
          </cell>
          <cell r="I90" t="str">
            <v/>
          </cell>
        </row>
        <row r="91">
          <cell r="A91">
            <v>10</v>
          </cell>
          <cell r="B91" t="str">
            <v/>
          </cell>
          <cell r="C91" t="str">
            <v/>
          </cell>
          <cell r="D91" t="str">
            <v/>
          </cell>
          <cell r="E91" t="str">
            <v/>
          </cell>
          <cell r="F91" t="str">
            <v/>
          </cell>
          <cell r="G91" t="str">
            <v/>
          </cell>
          <cell r="H91" t="str">
            <v/>
          </cell>
          <cell r="I91" t="str">
            <v/>
          </cell>
        </row>
        <row r="92">
          <cell r="A92">
            <v>11</v>
          </cell>
          <cell r="B92" t="str">
            <v/>
          </cell>
          <cell r="C92" t="str">
            <v/>
          </cell>
          <cell r="D92" t="str">
            <v/>
          </cell>
          <cell r="E92" t="str">
            <v/>
          </cell>
          <cell r="F92" t="str">
            <v/>
          </cell>
          <cell r="G92" t="str">
            <v/>
          </cell>
          <cell r="H92" t="str">
            <v/>
          </cell>
          <cell r="I92" t="str">
            <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18">
          <cell r="B18" t="str">
            <v>Primärenergie-Faktor Strom</v>
          </cell>
          <cell r="E18" t="str">
            <v>(Blatt Daten)</v>
          </cell>
          <cell r="F18">
            <v>2.7</v>
          </cell>
          <cell r="G18" t="str">
            <v>kWh/kWh</v>
          </cell>
        </row>
        <row r="19">
          <cell r="B19" t="str">
            <v>CO2-Emissionsfaktor (CO2-Äquivalent) Strom</v>
          </cell>
          <cell r="F19">
            <v>680</v>
          </cell>
          <cell r="G19" t="str">
            <v>g/kWh</v>
          </cell>
        </row>
        <row r="28">
          <cell r="C28" t="str">
            <v>Steigung Interpolation zwischen den Prüfpunkten</v>
          </cell>
          <cell r="D28" t="str">
            <v>a  PWP,Heiz</v>
          </cell>
          <cell r="R28" t="str">
            <v>Leistung bzw. COP</v>
          </cell>
          <cell r="S28" t="str">
            <v>PWP,Heiz(THeizlast)</v>
          </cell>
          <cell r="T28" t="str">
            <v>PWP,Heiz(TBereit)</v>
          </cell>
          <cell r="U28" t="str">
            <v>PWP,WW(THeizlast)</v>
          </cell>
          <cell r="V28" t="str">
            <v>PWP,WW(TBereit)</v>
          </cell>
          <cell r="W28" t="str">
            <v>PWP,Bereit(THeizlast)</v>
          </cell>
          <cell r="X28" t="str">
            <v>PWP,Bereit(TBereit)</v>
          </cell>
          <cell r="Y28" t="str">
            <v>COPHeiz, 0 bis tleist</v>
          </cell>
          <cell r="Z28" t="str">
            <v>COPHeiz,tleist bis tBereit</v>
          </cell>
          <cell r="AA28" t="str">
            <v>COPWW,0 bis tHeiztage</v>
          </cell>
          <cell r="AB28" t="str">
            <v>COPWW,tleist bis tHeiztage</v>
          </cell>
          <cell r="AC28" t="str">
            <v>COPBereit,0 bis tleist</v>
          </cell>
          <cell r="AD28" t="str">
            <v>COPBereit,tleist bis tHeiztage</v>
          </cell>
          <cell r="AE28" t="str">
            <v>COPWW,Sommer</v>
          </cell>
          <cell r="AF28" t="str">
            <v>COPBereit,Sommer</v>
          </cell>
        </row>
        <row r="29">
          <cell r="C29" t="str">
            <v>Achsabschnitt Interpolation zwischen den Prüfpunkten</v>
          </cell>
          <cell r="D29" t="str">
            <v>b  PWP,Heiz</v>
          </cell>
          <cell r="R29" t="str">
            <v>Außentemperatur [°C]</v>
          </cell>
          <cell r="S29" t="e">
            <v>#VALUE!</v>
          </cell>
          <cell r="T29" t="e">
            <v>#VALUE!</v>
          </cell>
          <cell r="U29" t="e">
            <v>#VALUE!</v>
          </cell>
          <cell r="V29" t="e">
            <v>#VALUE!</v>
          </cell>
          <cell r="W29" t="e">
            <v>#VALUE!</v>
          </cell>
          <cell r="X29" t="e">
            <v>#VALUE!</v>
          </cell>
          <cell r="Y29" t="e">
            <v>#VALUE!</v>
          </cell>
          <cell r="Z29" t="e">
            <v>#VALUE!</v>
          </cell>
          <cell r="AA29" t="e">
            <v>#VALUE!</v>
          </cell>
          <cell r="AB29" t="e">
            <v>#VALUE!</v>
          </cell>
          <cell r="AC29" t="e">
            <v>#VALUE!</v>
          </cell>
          <cell r="AD29" t="e">
            <v>#VALUE!</v>
          </cell>
          <cell r="AE29">
            <v>20</v>
          </cell>
          <cell r="AF29">
            <v>20</v>
          </cell>
        </row>
        <row r="31">
          <cell r="C31" t="str">
            <v>Steigung Interpolation zwischen den Prüfpunkten</v>
          </cell>
          <cell r="D31" t="str">
            <v>a COPHeiz</v>
          </cell>
          <cell r="R31" t="str">
            <v>b1,2,3,4</v>
          </cell>
          <cell r="S31">
            <v>0</v>
          </cell>
          <cell r="T31">
            <v>0</v>
          </cell>
          <cell r="U31">
            <v>0</v>
          </cell>
          <cell r="V31">
            <v>0</v>
          </cell>
          <cell r="W31">
            <v>0</v>
          </cell>
          <cell r="X31">
            <v>0</v>
          </cell>
          <cell r="Y31">
            <v>0</v>
          </cell>
          <cell r="Z31">
            <v>0</v>
          </cell>
          <cell r="AA31">
            <v>0</v>
          </cell>
          <cell r="AB31">
            <v>0</v>
          </cell>
          <cell r="AC31">
            <v>0</v>
          </cell>
          <cell r="AD31">
            <v>0</v>
          </cell>
          <cell r="AE31">
            <v>0</v>
          </cell>
          <cell r="AF31">
            <v>0</v>
          </cell>
        </row>
        <row r="32">
          <cell r="C32" t="str">
            <v>Achsabschnitt Interpolation zwischen den Prüfpunkten</v>
          </cell>
          <cell r="D32" t="str">
            <v>b COPHeiz</v>
          </cell>
          <cell r="R32" t="str">
            <v>a1</v>
          </cell>
          <cell r="S32">
            <v>0</v>
          </cell>
          <cell r="T32">
            <v>0</v>
          </cell>
          <cell r="U32">
            <v>0</v>
          </cell>
          <cell r="V32">
            <v>0</v>
          </cell>
          <cell r="W32">
            <v>0</v>
          </cell>
          <cell r="X32">
            <v>0</v>
          </cell>
          <cell r="Y32">
            <v>0</v>
          </cell>
          <cell r="Z32">
            <v>0</v>
          </cell>
          <cell r="AA32">
            <v>0</v>
          </cell>
          <cell r="AB32">
            <v>0</v>
          </cell>
          <cell r="AC32">
            <v>0</v>
          </cell>
          <cell r="AD32">
            <v>0</v>
          </cell>
          <cell r="AE32">
            <v>0</v>
          </cell>
          <cell r="AF32">
            <v>0</v>
          </cell>
        </row>
        <row r="33">
          <cell r="C33" t="str">
            <v>Exergetischer Gütegrad</v>
          </cell>
          <cell r="D33" t="str">
            <v>hex</v>
          </cell>
          <cell r="E33" t="e">
            <v>#VALUE!</v>
          </cell>
          <cell r="F33" t="e">
            <v>#VALUE!</v>
          </cell>
          <cell r="G33" t="e">
            <v>#VALUE!</v>
          </cell>
          <cell r="H33" t="e">
            <v>#VALUE!</v>
          </cell>
          <cell r="R33" t="str">
            <v>b1</v>
          </cell>
          <cell r="S33">
            <v>0</v>
          </cell>
          <cell r="T33">
            <v>0</v>
          </cell>
          <cell r="U33">
            <v>0</v>
          </cell>
          <cell r="V33">
            <v>0</v>
          </cell>
          <cell r="W33">
            <v>0</v>
          </cell>
          <cell r="X33">
            <v>0</v>
          </cell>
          <cell r="Y33">
            <v>0</v>
          </cell>
          <cell r="Z33">
            <v>0</v>
          </cell>
          <cell r="AA33">
            <v>0</v>
          </cell>
          <cell r="AB33">
            <v>0</v>
          </cell>
          <cell r="AC33">
            <v>0</v>
          </cell>
          <cell r="AD33">
            <v>0</v>
          </cell>
          <cell r="AE33">
            <v>0</v>
          </cell>
          <cell r="AF33">
            <v>0</v>
          </cell>
        </row>
        <row r="38">
          <cell r="B38" t="str">
            <v>Messwerte thermische Leistung Wärmepumpe Warmwasser</v>
          </cell>
          <cell r="D38" t="str">
            <v xml:space="preserve"> PWP,WW</v>
          </cell>
          <cell r="E38" t="e">
            <v>#N/A</v>
          </cell>
          <cell r="F38" t="e">
            <v>#N/A</v>
          </cell>
          <cell r="G38" t="e">
            <v>#N/A</v>
          </cell>
          <cell r="H38" t="e">
            <v>#N/A</v>
          </cell>
          <cell r="R38" t="str">
            <v>a3</v>
          </cell>
          <cell r="S38">
            <v>0</v>
          </cell>
          <cell r="T38">
            <v>0</v>
          </cell>
          <cell r="U38">
            <v>0</v>
          </cell>
          <cell r="V38">
            <v>0</v>
          </cell>
          <cell r="W38">
            <v>0</v>
          </cell>
          <cell r="X38">
            <v>0</v>
          </cell>
          <cell r="Y38">
            <v>0</v>
          </cell>
          <cell r="Z38">
            <v>0</v>
          </cell>
          <cell r="AA38">
            <v>0</v>
          </cell>
          <cell r="AB38">
            <v>0</v>
          </cell>
          <cell r="AC38">
            <v>0</v>
          </cell>
          <cell r="AD38">
            <v>0</v>
          </cell>
          <cell r="AE38">
            <v>0</v>
          </cell>
          <cell r="AF38">
            <v>0</v>
          </cell>
        </row>
        <row r="41">
          <cell r="C41" t="str">
            <v>Steigung Interpolation zwischen den Prüfpunkten</v>
          </cell>
          <cell r="D41" t="str">
            <v>a  PWP,WW</v>
          </cell>
          <cell r="R41" t="str">
            <v>T2</v>
          </cell>
          <cell r="S41" t="str">
            <v/>
          </cell>
          <cell r="T41" t="str">
            <v/>
          </cell>
          <cell r="U41" t="str">
            <v/>
          </cell>
          <cell r="V41" t="str">
            <v/>
          </cell>
          <cell r="W41" t="str">
            <v/>
          </cell>
          <cell r="X41" t="str">
            <v/>
          </cell>
          <cell r="Y41" t="str">
            <v/>
          </cell>
          <cell r="Z41" t="str">
            <v/>
          </cell>
          <cell r="AA41" t="str">
            <v/>
          </cell>
          <cell r="AB41" t="str">
            <v/>
          </cell>
          <cell r="AC41" t="str">
            <v/>
          </cell>
          <cell r="AD41" t="str">
            <v/>
          </cell>
          <cell r="AE41" t="str">
            <v/>
          </cell>
          <cell r="AF41" t="str">
            <v/>
          </cell>
        </row>
        <row r="42">
          <cell r="C42" t="str">
            <v>Achsabschnitt Interpolation zwischen den Prüfpunkten</v>
          </cell>
          <cell r="D42" t="str">
            <v>b  PWP,WW</v>
          </cell>
          <cell r="R42" t="str">
            <v>T3</v>
          </cell>
          <cell r="S42" t="str">
            <v/>
          </cell>
          <cell r="T42" t="str">
            <v/>
          </cell>
          <cell r="U42" t="str">
            <v/>
          </cell>
          <cell r="V42" t="str">
            <v/>
          </cell>
          <cell r="W42" t="str">
            <v/>
          </cell>
          <cell r="X42" t="str">
            <v/>
          </cell>
          <cell r="Y42" t="str">
            <v/>
          </cell>
          <cell r="Z42" t="str">
            <v/>
          </cell>
          <cell r="AA42" t="str">
            <v/>
          </cell>
          <cell r="AB42" t="str">
            <v/>
          </cell>
          <cell r="AC42" t="str">
            <v/>
          </cell>
          <cell r="AD42" t="str">
            <v/>
          </cell>
          <cell r="AE42" t="str">
            <v/>
          </cell>
          <cell r="AF42" t="str">
            <v/>
          </cell>
        </row>
        <row r="43">
          <cell r="B43" t="str">
            <v>Arbeitszahl Warmwasser</v>
          </cell>
          <cell r="D43" t="str">
            <v xml:space="preserve"> COPWW</v>
          </cell>
          <cell r="E43" t="e">
            <v>#N/A</v>
          </cell>
          <cell r="F43" t="e">
            <v>#N/A</v>
          </cell>
          <cell r="G43" t="e">
            <v>#N/A</v>
          </cell>
          <cell r="H43" t="e">
            <v>#N/A</v>
          </cell>
          <cell r="R43" t="str">
            <v>T4</v>
          </cell>
          <cell r="S43" t="str">
            <v/>
          </cell>
          <cell r="T43" t="str">
            <v/>
          </cell>
          <cell r="U43" t="str">
            <v/>
          </cell>
          <cell r="V43" t="str">
            <v/>
          </cell>
          <cell r="W43" t="str">
            <v/>
          </cell>
          <cell r="X43" t="str">
            <v/>
          </cell>
          <cell r="Y43" t="str">
            <v/>
          </cell>
          <cell r="Z43" t="str">
            <v/>
          </cell>
          <cell r="AA43" t="str">
            <v/>
          </cell>
          <cell r="AB43" t="str">
            <v/>
          </cell>
          <cell r="AC43" t="str">
            <v/>
          </cell>
          <cell r="AD43" t="str">
            <v/>
          </cell>
          <cell r="AE43" t="str">
            <v/>
          </cell>
          <cell r="AF43" t="str">
            <v/>
          </cell>
        </row>
        <row r="46">
          <cell r="C46" t="str">
            <v>Steigung Interpolation zwischen den Prüfpunkten</v>
          </cell>
          <cell r="D46" t="str">
            <v>a COPWW</v>
          </cell>
          <cell r="R46" t="str">
            <v>P bzw. COP Punkt 3</v>
          </cell>
          <cell r="S46" t="e">
            <v>#N/A</v>
          </cell>
          <cell r="T46" t="e">
            <v>#N/A</v>
          </cell>
          <cell r="U46" t="e">
            <v>#N/A</v>
          </cell>
          <cell r="V46" t="e">
            <v>#N/A</v>
          </cell>
          <cell r="W46" t="e">
            <v>#N/A</v>
          </cell>
          <cell r="X46" t="e">
            <v>#N/A</v>
          </cell>
          <cell r="Y46" t="e">
            <v>#N/A</v>
          </cell>
          <cell r="Z46" t="e">
            <v>#N/A</v>
          </cell>
          <cell r="AA46" t="e">
            <v>#N/A</v>
          </cell>
          <cell r="AB46" t="e">
            <v>#N/A</v>
          </cell>
          <cell r="AC46" t="e">
            <v>#N/A</v>
          </cell>
          <cell r="AD46" t="e">
            <v>#N/A</v>
          </cell>
          <cell r="AE46" t="e">
            <v>#N/A</v>
          </cell>
          <cell r="AF46" t="e">
            <v>#N/A</v>
          </cell>
        </row>
        <row r="47">
          <cell r="C47" t="str">
            <v>Achsabschnitt Interpolation zwischen den Prüfpunkten</v>
          </cell>
          <cell r="D47" t="str">
            <v>b COPWW</v>
          </cell>
          <cell r="R47" t="str">
            <v>P bzw. COP Punkt 4</v>
          </cell>
          <cell r="S47" t="e">
            <v>#N/A</v>
          </cell>
          <cell r="T47" t="e">
            <v>#N/A</v>
          </cell>
          <cell r="U47" t="e">
            <v>#N/A</v>
          </cell>
          <cell r="V47" t="e">
            <v>#N/A</v>
          </cell>
          <cell r="W47" t="e">
            <v>#N/A</v>
          </cell>
          <cell r="X47" t="e">
            <v>#N/A</v>
          </cell>
          <cell r="Y47" t="e">
            <v>#N/A</v>
          </cell>
          <cell r="Z47" t="e">
            <v>#N/A</v>
          </cell>
          <cell r="AA47" t="e">
            <v>#N/A</v>
          </cell>
          <cell r="AB47" t="e">
            <v>#N/A</v>
          </cell>
          <cell r="AC47" t="e">
            <v>#N/A</v>
          </cell>
          <cell r="AD47" t="e">
            <v>#N/A</v>
          </cell>
          <cell r="AE47" t="e">
            <v>#N/A</v>
          </cell>
          <cell r="AF47" t="e">
            <v>#N/A</v>
          </cell>
        </row>
        <row r="48">
          <cell r="C48" t="str">
            <v>Exergetischer Gütegrad</v>
          </cell>
          <cell r="D48" t="str">
            <v>hex</v>
          </cell>
          <cell r="E48" t="e">
            <v>#N/A</v>
          </cell>
          <cell r="F48" t="e">
            <v>#N/A</v>
          </cell>
          <cell r="G48" t="e">
            <v>#N/A</v>
          </cell>
          <cell r="H48" t="e">
            <v>#N/A</v>
          </cell>
          <cell r="R48" t="str">
            <v>Tamb&lt;T1</v>
          </cell>
          <cell r="S48" t="e">
            <v>#VALUE!</v>
          </cell>
          <cell r="T48" t="e">
            <v>#VALUE!</v>
          </cell>
          <cell r="U48" t="e">
            <v>#VALUE!</v>
          </cell>
          <cell r="V48" t="e">
            <v>#VALUE!</v>
          </cell>
          <cell r="W48" t="e">
            <v>#VALUE!</v>
          </cell>
          <cell r="X48" t="e">
            <v>#VALUE!</v>
          </cell>
          <cell r="Y48" t="e">
            <v>#VALUE!</v>
          </cell>
          <cell r="Z48" t="e">
            <v>#VALUE!</v>
          </cell>
          <cell r="AA48" t="e">
            <v>#VALUE!</v>
          </cell>
          <cell r="AB48" t="e">
            <v>#VALUE!</v>
          </cell>
          <cell r="AC48" t="e">
            <v>#VALUE!</v>
          </cell>
          <cell r="AD48" t="e">
            <v>#VALUE!</v>
          </cell>
          <cell r="AE48">
            <v>0</v>
          </cell>
          <cell r="AF48">
            <v>0</v>
          </cell>
        </row>
        <row r="51">
          <cell r="B51" t="str">
            <v>Default-Werte, falls keine Messwerte (aus WW übernommen )</v>
          </cell>
          <cell r="D51" t="str">
            <v xml:space="preserve"> Pwp,Bereit</v>
          </cell>
          <cell r="E51" t="e">
            <v>#N/A</v>
          </cell>
          <cell r="F51" t="e">
            <v>#N/A</v>
          </cell>
          <cell r="G51" t="e">
            <v>#N/A</v>
          </cell>
          <cell r="H51" t="e">
            <v>#N/A</v>
          </cell>
          <cell r="I51" t="str">
            <v>kW</v>
          </cell>
          <cell r="R51" t="str">
            <v>T3&lt;=Tamb&lt;T4</v>
          </cell>
          <cell r="S51" t="e">
            <v>#VALUE!</v>
          </cell>
          <cell r="T51" t="e">
            <v>#VALUE!</v>
          </cell>
          <cell r="U51" t="e">
            <v>#VALUE!</v>
          </cell>
          <cell r="V51" t="e">
            <v>#VALUE!</v>
          </cell>
          <cell r="W51" t="e">
            <v>#VALUE!</v>
          </cell>
          <cell r="X51" t="e">
            <v>#VALUE!</v>
          </cell>
          <cell r="Y51" t="e">
            <v>#VALUE!</v>
          </cell>
          <cell r="Z51" t="e">
            <v>#VALUE!</v>
          </cell>
          <cell r="AA51" t="e">
            <v>#VALUE!</v>
          </cell>
          <cell r="AB51" t="e">
            <v>#VALUE!</v>
          </cell>
          <cell r="AC51" t="e">
            <v>#VALUE!</v>
          </cell>
          <cell r="AD51" t="e">
            <v>#VALUE!</v>
          </cell>
          <cell r="AE51">
            <v>0</v>
          </cell>
          <cell r="AF51">
            <v>0</v>
          </cell>
        </row>
        <row r="53">
          <cell r="C53" t="str">
            <v>Steigung Interpolation zwischen den Prüfpunkten</v>
          </cell>
          <cell r="D53" t="str">
            <v>a  PWP,Bereit</v>
          </cell>
          <cell r="R53" t="str">
            <v>P bzw. COP interpol.</v>
          </cell>
          <cell r="S53" t="e">
            <v>#VALUE!</v>
          </cell>
          <cell r="T53" t="e">
            <v>#VALUE!</v>
          </cell>
          <cell r="U53" t="e">
            <v>#VALUE!</v>
          </cell>
          <cell r="V53" t="e">
            <v>#VALUE!</v>
          </cell>
          <cell r="W53" t="e">
            <v>#VALUE!</v>
          </cell>
          <cell r="X53" t="e">
            <v>#VALUE!</v>
          </cell>
          <cell r="Y53" t="e">
            <v>#VALUE!</v>
          </cell>
          <cell r="Z53" t="e">
            <v>#VALUE!</v>
          </cell>
          <cell r="AA53" t="e">
            <v>#VALUE!</v>
          </cell>
          <cell r="AB53" t="e">
            <v>#VALUE!</v>
          </cell>
          <cell r="AC53" t="e">
            <v>#VALUE!</v>
          </cell>
          <cell r="AD53" t="e">
            <v>#VALUE!</v>
          </cell>
          <cell r="AE53">
            <v>0</v>
          </cell>
          <cell r="AF53">
            <v>0</v>
          </cell>
        </row>
        <row r="54">
          <cell r="C54" t="str">
            <v>Achsabschnitt Interpolation zwischen den Prüfpunkten</v>
          </cell>
          <cell r="D54" t="str">
            <v>b  PWP,Bereit</v>
          </cell>
        </row>
        <row r="55">
          <cell r="B55" t="str">
            <v>Default-Werte, falls keine Messwerte (aus WW übernommen )</v>
          </cell>
          <cell r="D55" t="str">
            <v xml:space="preserve"> COPBereit</v>
          </cell>
          <cell r="E55" t="e">
            <v>#N/A</v>
          </cell>
          <cell r="F55" t="e">
            <v>#N/A</v>
          </cell>
          <cell r="G55" t="e">
            <v>#N/A</v>
          </cell>
          <cell r="H55" t="e">
            <v>#N/A</v>
          </cell>
        </row>
        <row r="57">
          <cell r="C57" t="str">
            <v>Steigung Interpolation zwischen den Prüfpunkten</v>
          </cell>
          <cell r="D57" t="str">
            <v>a COPBereit</v>
          </cell>
        </row>
        <row r="58">
          <cell r="C58" t="str">
            <v>Achsabschnitt Interpolation zwischen den Prüfpunkten</v>
          </cell>
          <cell r="D58" t="str">
            <v>b COPBereit</v>
          </cell>
        </row>
        <row r="59">
          <cell r="B59" t="str">
            <v>Mittlere elektrische Leistungsaufnahme im Bereitschaftsbetrieb</v>
          </cell>
          <cell r="D59" t="str">
            <v>Pel,mittel,Bereit</v>
          </cell>
          <cell r="E59" t="e">
            <v>#VALUE!</v>
          </cell>
          <cell r="F59" t="e">
            <v>#VALUE!</v>
          </cell>
          <cell r="G59" t="e">
            <v>#VALUE!</v>
          </cell>
          <cell r="H59" t="e">
            <v>#VALUE!</v>
          </cell>
          <cell r="I59" t="str">
            <v>W</v>
          </cell>
        </row>
        <row r="60">
          <cell r="B60" t="str">
            <v>Regression aus Messdaten</v>
          </cell>
        </row>
        <row r="61">
          <cell r="B61" t="str">
            <v>Regression thermische Leistung Wärmepumpe Heizung</v>
          </cell>
          <cell r="D61" t="str">
            <v xml:space="preserve"> PWP,Heiz</v>
          </cell>
          <cell r="E61" t="str">
            <v>(Prüfstandsmessung)</v>
          </cell>
          <cell r="G61" t="str">
            <v xml:space="preserve"> * Tamb + </v>
          </cell>
        </row>
        <row r="62">
          <cell r="B62" t="str">
            <v>Regression thermische Leistung Wärmepumpe Warmwasser</v>
          </cell>
          <cell r="D62" t="str">
            <v xml:space="preserve"> PWP,WW</v>
          </cell>
          <cell r="E62" t="str">
            <v>(Prüfstandsmessung)</v>
          </cell>
          <cell r="G62" t="str">
            <v xml:space="preserve"> * Tamb + </v>
          </cell>
        </row>
        <row r="63">
          <cell r="B63" t="str">
            <v>Regression thermische Leistung Wärmepumpe Bereitschaft</v>
          </cell>
          <cell r="D63" t="str">
            <v xml:space="preserve"> Pwp,Bereit</v>
          </cell>
          <cell r="E63" t="str">
            <v>(Prüfstandsmessung)</v>
          </cell>
          <cell r="G63" t="str">
            <v xml:space="preserve"> * Tamb + </v>
          </cell>
        </row>
        <row r="64">
          <cell r="B64" t="str">
            <v>Regression Arbeitszahl Heizung</v>
          </cell>
          <cell r="D64" t="str">
            <v xml:space="preserve"> COPHeiz</v>
          </cell>
          <cell r="E64" t="str">
            <v>(Prüfstandsmessung)</v>
          </cell>
          <cell r="G64" t="str">
            <v xml:space="preserve"> * Tamb + </v>
          </cell>
        </row>
        <row r="65">
          <cell r="B65" t="str">
            <v>Regression Arbeitszahl  Warmwasser</v>
          </cell>
          <cell r="D65" t="str">
            <v xml:space="preserve"> COPWW</v>
          </cell>
          <cell r="E65" t="str">
            <v>(Prüfstandsmessung)</v>
          </cell>
          <cell r="G65" t="str">
            <v xml:space="preserve"> * Tamb + </v>
          </cell>
        </row>
        <row r="66">
          <cell r="B66" t="str">
            <v>Regression Arbeitszahl  Bereitschaft</v>
          </cell>
          <cell r="D66" t="str">
            <v xml:space="preserve"> COPBereit</v>
          </cell>
          <cell r="E66" t="str">
            <v>(Prüfstandsmessung)</v>
          </cell>
          <cell r="G66" t="str">
            <v xml:space="preserve"> * Tamb + </v>
          </cell>
        </row>
        <row r="68">
          <cell r="B68" t="str">
            <v>TWW-Zapfanteile nach IEA-SHC Task 26</v>
          </cell>
          <cell r="D68" t="str">
            <v>Kategorie</v>
          </cell>
          <cell r="E68" t="str">
            <v>kleine Zapfungen</v>
          </cell>
          <cell r="F68" t="str">
            <v>mittlere Zapfungen</v>
          </cell>
          <cell r="G68" t="str">
            <v>Duschbad</v>
          </cell>
          <cell r="H68" t="str">
            <v>Badewanne</v>
          </cell>
        </row>
        <row r="69">
          <cell r="D69" t="str">
            <v>Anteil der gezapften Wärmemenge</v>
          </cell>
          <cell r="E69">
            <v>0.14238701530120801</v>
          </cell>
          <cell r="F69">
            <v>0.357031064596526</v>
          </cell>
          <cell r="G69">
            <v>0.39665148250441501</v>
          </cell>
          <cell r="H69">
            <v>0.103930437597852</v>
          </cell>
        </row>
        <row r="70">
          <cell r="B70" t="str">
            <v>Wichtungsfaktor COPSpeichernachladung</v>
          </cell>
          <cell r="D70" t="str">
            <v>fSpeichernachladung</v>
          </cell>
          <cell r="F70">
            <v>0.63163524073253896</v>
          </cell>
        </row>
        <row r="83">
          <cell r="B83" t="str">
            <v>Mittlere Arbeitszahl WP Heizung 0 bis tleist</v>
          </cell>
          <cell r="D83" t="str">
            <v>COPHeiz, 0 bis tleist</v>
          </cell>
          <cell r="F83" t="e">
            <v>#VALUE!</v>
          </cell>
          <cell r="K83" t="e">
            <v>#VALUE!</v>
          </cell>
        </row>
        <row r="84">
          <cell r="B84" t="str">
            <v>Wärmelieferung WP Heizung  0 bis tleist</v>
          </cell>
          <cell r="D84" t="str">
            <v>QWP,Heiz, 0 bis tleist</v>
          </cell>
          <cell r="F84" t="e">
            <v>#VALUE!</v>
          </cell>
          <cell r="G84" t="str">
            <v>kWh/a</v>
          </cell>
          <cell r="K84" t="e">
            <v>#VALUE!</v>
          </cell>
          <cell r="L84" t="str">
            <v>kWh/a</v>
          </cell>
        </row>
        <row r="85">
          <cell r="B85" t="str">
            <v>Mittlere Arbeitszahl WP Heizung tleist bis tBereit</v>
          </cell>
          <cell r="D85" t="str">
            <v>COPHeiz,tleist bis tBereit</v>
          </cell>
          <cell r="F85" t="e">
            <v>#VALUE!</v>
          </cell>
          <cell r="K85" t="e">
            <v>#VALUE!</v>
          </cell>
        </row>
        <row r="86">
          <cell r="B86" t="str">
            <v>Wärmelieferung WP Heizung  tleist bis tBereit</v>
          </cell>
          <cell r="D86" t="str">
            <v>QWP,Heiz, tleist bis tBereit</v>
          </cell>
          <cell r="F86" t="e">
            <v>#VALUE!</v>
          </cell>
          <cell r="G86" t="str">
            <v>kWh/a</v>
          </cell>
          <cell r="K86" t="e">
            <v>#VALUE!</v>
          </cell>
          <cell r="L86" t="str">
            <v>kWh/a</v>
          </cell>
        </row>
        <row r="87">
          <cell r="B87" t="str">
            <v xml:space="preserve">Mittlere Arbeitszahl WP Heizung </v>
          </cell>
          <cell r="F87" t="e">
            <v>#VALUE!</v>
          </cell>
          <cell r="K87" t="e">
            <v>#VALUE!</v>
          </cell>
        </row>
        <row r="88">
          <cell r="B88" t="str">
            <v>Mittlere Arbeitszahl WP Warmwasser 0 bis tHeiztage</v>
          </cell>
          <cell r="D88" t="str">
            <v>COPWW,0 bis tHeiztage</v>
          </cell>
          <cell r="F88" t="e">
            <v>#VALUE!</v>
          </cell>
          <cell r="K88" t="e">
            <v>#VALUE!</v>
          </cell>
        </row>
        <row r="89">
          <cell r="B89" t="str">
            <v>Wärmelieferung WP Warmwasser 0 bis tleist</v>
          </cell>
          <cell r="D89" t="str">
            <v>QWP,WW, 0 bis tHeiztage</v>
          </cell>
          <cell r="F89" t="e">
            <v>#VALUE!</v>
          </cell>
          <cell r="G89" t="str">
            <v>kWh/a</v>
          </cell>
          <cell r="K89" t="e">
            <v>#VALUE!</v>
          </cell>
          <cell r="L89" t="str">
            <v>kWh/a</v>
          </cell>
        </row>
        <row r="90">
          <cell r="B90" t="str">
            <v>Mittlere Arbeitszahl WP Warmwasser tleist bis tHeiztage</v>
          </cell>
          <cell r="D90" t="str">
            <v>COPWW,tleist bis tHeiztage</v>
          </cell>
          <cell r="F90" t="e">
            <v>#VALUE!</v>
          </cell>
          <cell r="K90" t="e">
            <v>#VALUE!</v>
          </cell>
        </row>
        <row r="91">
          <cell r="B91" t="str">
            <v>Wärmelieferung WP Warmwasser tleist bis tHeiztage</v>
          </cell>
          <cell r="D91" t="str">
            <v>QWP,WW, tleist bis tHeiztage</v>
          </cell>
          <cell r="F91" t="e">
            <v>#VALUE!</v>
          </cell>
          <cell r="G91" t="str">
            <v>kWh/a</v>
          </cell>
          <cell r="K91" t="e">
            <v>#VALUE!</v>
          </cell>
          <cell r="L91" t="str">
            <v>kWh/a</v>
          </cell>
        </row>
        <row r="92">
          <cell r="B92" t="str">
            <v>Mittlere Arbeitszahl WP Warmwasser Winter</v>
          </cell>
          <cell r="F92" t="e">
            <v>#VALUE!</v>
          </cell>
          <cell r="K92" t="e">
            <v>#VALUE!</v>
          </cell>
        </row>
        <row r="93">
          <cell r="B93" t="str">
            <v>Mittlere Arbeitszahl WP Bereitschaft 0 bis tHeiztage</v>
          </cell>
          <cell r="D93" t="str">
            <v>COPBereit,0 bis tleist</v>
          </cell>
          <cell r="F93" t="e">
            <v>#VALUE!</v>
          </cell>
          <cell r="K93" t="e">
            <v>#VALUE!</v>
          </cell>
        </row>
        <row r="94">
          <cell r="B94" t="str">
            <v>Wärmelieferung WP Bereitschaft 0 bis tleist</v>
          </cell>
          <cell r="D94" t="str">
            <v>QWP,Bereit, 0 bis tleist</v>
          </cell>
          <cell r="F94" t="e">
            <v>#VALUE!</v>
          </cell>
          <cell r="G94" t="str">
            <v>kWh/a</v>
          </cell>
          <cell r="K94" t="e">
            <v>#VALUE!</v>
          </cell>
          <cell r="L94" t="str">
            <v>kWh/a</v>
          </cell>
        </row>
        <row r="95">
          <cell r="B95" t="str">
            <v>Mittlere Arbeitszahl WP Bereitschaft tleist bis tHeiztage</v>
          </cell>
          <cell r="D95" t="str">
            <v>COPBereit,tleist bis tHeiztage</v>
          </cell>
          <cell r="F95" t="e">
            <v>#VALUE!</v>
          </cell>
          <cell r="K95" t="e">
            <v>#VALUE!</v>
          </cell>
        </row>
        <row r="96">
          <cell r="B96" t="str">
            <v>Wärmelieferung WP Bereit tleist bis tHeiztage</v>
          </cell>
          <cell r="D96" t="str">
            <v>QWP,Bereit, tleist bis tHeiztage</v>
          </cell>
          <cell r="F96" t="e">
            <v>#VALUE!</v>
          </cell>
          <cell r="G96" t="str">
            <v>kWh/a</v>
          </cell>
          <cell r="K96" t="e">
            <v>#VALUE!</v>
          </cell>
          <cell r="L96" t="str">
            <v>kWh/a</v>
          </cell>
        </row>
        <row r="97">
          <cell r="B97" t="str">
            <v>Mittlere Arbeitszahl WP Bereitschaft Winter</v>
          </cell>
          <cell r="D97" t="str">
            <v>COPBereit,Winter</v>
          </cell>
          <cell r="F97" t="e">
            <v>#VALUE!</v>
          </cell>
          <cell r="K97" t="e">
            <v>#VALUE!</v>
          </cell>
        </row>
        <row r="98">
          <cell r="B98" t="str">
            <v xml:space="preserve">Mittlere Arbeitszahl WP Bereitschaft Sommer </v>
          </cell>
          <cell r="D98" t="str">
            <v>COPBereit,Sommer</v>
          </cell>
          <cell r="F98">
            <v>0</v>
          </cell>
        </row>
        <row r="99">
          <cell r="B99" t="str">
            <v>Mittlere Arbeitszahl WP Warmwasser Sommer</v>
          </cell>
          <cell r="D99" t="str">
            <v>COPWW,Sommer</v>
          </cell>
          <cell r="F99">
            <v>0</v>
          </cell>
        </row>
        <row r="100">
          <cell r="B100" t="str">
            <v>Mittlere Arbeitszahl WP Warmwasser</v>
          </cell>
          <cell r="D100" t="str">
            <v>COPWW</v>
          </cell>
          <cell r="F100" t="e">
            <v>#VALUE!</v>
          </cell>
          <cell r="K100" t="e">
            <v>#VALUE!</v>
          </cell>
        </row>
        <row r="101">
          <cell r="B101" t="str">
            <v>Thermische Leistung Bereitschaftsbetrieb</v>
          </cell>
          <cell r="D101" t="str">
            <v>PBereit</v>
          </cell>
          <cell r="F101" t="e">
            <v>#VALUE!</v>
          </cell>
          <cell r="G101" t="str">
            <v>kW</v>
          </cell>
          <cell r="K101" t="e">
            <v>#VALUE!</v>
          </cell>
          <cell r="L101" t="str">
            <v>kW</v>
          </cell>
        </row>
        <row r="102">
          <cell r="B102" t="str">
            <v>Maximale Wärmeleistung der Wärmepumpe bei tleist</v>
          </cell>
          <cell r="D102" t="str">
            <v>Pleist</v>
          </cell>
          <cell r="F102" t="e">
            <v>#VALUE!</v>
          </cell>
          <cell r="G102" t="str">
            <v>kW</v>
          </cell>
          <cell r="K102" t="e">
            <v>#VALUE!</v>
          </cell>
          <cell r="L102" t="str">
            <v>kW</v>
          </cell>
        </row>
        <row r="103">
          <cell r="B103" t="str">
            <v>Heizlast</v>
          </cell>
          <cell r="D103" t="str">
            <v>PH</v>
          </cell>
          <cell r="F103">
            <v>1.8542956931697205</v>
          </cell>
          <cell r="G103" t="str">
            <v>kW</v>
          </cell>
          <cell r="K103">
            <v>1.8542956931697205</v>
          </cell>
          <cell r="L103" t="str">
            <v>kW</v>
          </cell>
        </row>
        <row r="104">
          <cell r="B104" t="str">
            <v>Zahl der Heiztage</v>
          </cell>
          <cell r="D104" t="str">
            <v>tHeiztage</v>
          </cell>
          <cell r="F104">
            <v>0</v>
          </cell>
          <cell r="G104" t="str">
            <v>d</v>
          </cell>
          <cell r="K104">
            <v>0</v>
          </cell>
          <cell r="L104" t="str">
            <v>d</v>
          </cell>
        </row>
        <row r="105">
          <cell r="B105" t="str">
            <v>Zahl der Heiztage bei nutzbarer Wärme Bereitschaftsbetrieb</v>
          </cell>
          <cell r="D105" t="str">
            <v>tBereit</v>
          </cell>
          <cell r="F105" t="e">
            <v>#VALUE!</v>
          </cell>
          <cell r="G105" t="str">
            <v>d</v>
          </cell>
          <cell r="K105" t="e">
            <v>#VALUE!</v>
          </cell>
          <cell r="L105" t="str">
            <v>d</v>
          </cell>
        </row>
        <row r="106">
          <cell r="B106" t="str">
            <v>Zahl der Tage am Schnittpunkt WW-Leist. und Bedarf</v>
          </cell>
          <cell r="D106" t="str">
            <v>tleist</v>
          </cell>
          <cell r="F106" t="e">
            <v>#VALUE!</v>
          </cell>
          <cell r="G106" t="str">
            <v>d</v>
          </cell>
          <cell r="K106" t="e">
            <v>#VALUE!</v>
          </cell>
          <cell r="L106" t="str">
            <v>d</v>
          </cell>
        </row>
        <row r="108">
          <cell r="B108" t="str">
            <v>Regressionskonstanten Dauerlinie Außenlufttemperatur</v>
          </cell>
          <cell r="D108" t="str">
            <v>a =</v>
          </cell>
          <cell r="F108">
            <v>0.34245861</v>
          </cell>
        </row>
        <row r="109">
          <cell r="D109" t="str">
            <v>b =</v>
          </cell>
          <cell r="F109">
            <v>-4.9486E-5</v>
          </cell>
        </row>
        <row r="110">
          <cell r="D110" t="str">
            <v>c =</v>
          </cell>
          <cell r="F110" t="e">
            <v>#VALUE!</v>
          </cell>
        </row>
        <row r="111">
          <cell r="B111" t="str">
            <v>Zus. Außenluftbeim-EWÜ-Temp. bzw. Außenlufttemperatur</v>
          </cell>
          <cell r="D111" t="str">
            <v>TEWÜ,zus bzw. Tamb</v>
          </cell>
          <cell r="F111">
            <v>20</v>
          </cell>
          <cell r="G111" t="str">
            <v>°C</v>
          </cell>
          <cell r="H111">
            <v>20</v>
          </cell>
          <cell r="I111" t="str">
            <v>°C</v>
          </cell>
        </row>
        <row r="112">
          <cell r="B112" t="str">
            <v>Mitteltemperatur Sommer</v>
          </cell>
          <cell r="D112" t="str">
            <v>Tamb,Sommer</v>
          </cell>
          <cell r="F112">
            <v>20</v>
          </cell>
          <cell r="G112" t="str">
            <v>°C</v>
          </cell>
          <cell r="H112">
            <v>20</v>
          </cell>
          <cell r="I112" t="str">
            <v>°C</v>
          </cell>
        </row>
        <row r="113">
          <cell r="B113" t="str">
            <v>Zus. Außenluftbeim-EWÜ-Temp. bzw. Außenlufttemperatur</v>
          </cell>
          <cell r="D113" t="str">
            <v>TEWÜ,zus bzw. Tamb</v>
          </cell>
          <cell r="F113">
            <v>-0.61833333333333318</v>
          </cell>
          <cell r="G113" t="str">
            <v>°C</v>
          </cell>
          <cell r="H113">
            <v>-0.61833333333333318</v>
          </cell>
          <cell r="I113" t="str">
            <v>°C</v>
          </cell>
        </row>
        <row r="114">
          <cell r="B114" t="str">
            <v>Mitteltemperatur Kernwinter</v>
          </cell>
          <cell r="D114" t="str">
            <v>Tamb,mittel</v>
          </cell>
          <cell r="F114" t="e">
            <v>#VALUE!</v>
          </cell>
          <cell r="G114" t="str">
            <v>°C</v>
          </cell>
          <cell r="H114">
            <v>-0.61833333333333318</v>
          </cell>
          <cell r="I114" t="str">
            <v>°C</v>
          </cell>
        </row>
        <row r="115">
          <cell r="B115" t="str">
            <v>Zus. Außenluftbeim-EWÜ-Temp. bzw. Außenlufttemperatur</v>
          </cell>
          <cell r="D115" t="str">
            <v>TEWÜ,zus bzw. Tamb</v>
          </cell>
          <cell r="F115" t="e">
            <v>#VALUE!</v>
          </cell>
          <cell r="G115" t="str">
            <v>°C</v>
          </cell>
          <cell r="H115" t="e">
            <v>#VALUE!</v>
          </cell>
          <cell r="I115" t="str">
            <v>°C</v>
          </cell>
        </row>
        <row r="116">
          <cell r="B116" t="str">
            <v>Außenlufttemperatur bei tBereit</v>
          </cell>
          <cell r="D116" t="str">
            <v>TBereit</v>
          </cell>
          <cell r="F116" t="e">
            <v>#VALUE!</v>
          </cell>
          <cell r="G116" t="str">
            <v>°C</v>
          </cell>
          <cell r="H116" t="e">
            <v>#VALUE!</v>
          </cell>
          <cell r="I116" t="str">
            <v>°C</v>
          </cell>
        </row>
        <row r="117">
          <cell r="B117" t="str">
            <v>Zus. Außenluftbeim-EWÜ-Temp. bzw. Außenlufttemperatur</v>
          </cell>
          <cell r="D117" t="str">
            <v>TEWÜ,zus bzw. Tamb</v>
          </cell>
          <cell r="F117">
            <v>-11.3257003969418</v>
          </cell>
          <cell r="G117" t="str">
            <v>°C</v>
          </cell>
          <cell r="H117">
            <v>-11.3257003969418</v>
          </cell>
          <cell r="I117" t="str">
            <v>°C</v>
          </cell>
        </row>
        <row r="118">
          <cell r="B118" t="str">
            <v>Außenlufttemperatur nach Außenluft-EWÜ im Heizlastfall</v>
          </cell>
          <cell r="D118" t="str">
            <v>THeizlast</v>
          </cell>
          <cell r="F118" t="e">
            <v>#VALUE!</v>
          </cell>
          <cell r="G118" t="str">
            <v>°C</v>
          </cell>
          <cell r="H118">
            <v>-11.3257003969418</v>
          </cell>
          <cell r="I118" t="str">
            <v>°C</v>
          </cell>
        </row>
        <row r="119">
          <cell r="B119" t="str">
            <v>Mittlere Außenlufttemperatur im Bereich 0 bis tleist</v>
          </cell>
          <cell r="F119" t="e">
            <v>#VALUE!</v>
          </cell>
          <cell r="G119" t="str">
            <v>°C</v>
          </cell>
          <cell r="K119" t="e">
            <v>#VALUE!</v>
          </cell>
          <cell r="L119" t="str">
            <v>°C</v>
          </cell>
        </row>
        <row r="120">
          <cell r="B120" t="str">
            <v>Mittlere Außenlufttemperatur im Bereich tleist bis tBereit</v>
          </cell>
          <cell r="F120" t="e">
            <v>#VALUE!</v>
          </cell>
          <cell r="G120" t="str">
            <v>°C</v>
          </cell>
          <cell r="K120" t="e">
            <v>#VALUE!</v>
          </cell>
          <cell r="L120" t="str">
            <v>°C</v>
          </cell>
        </row>
        <row r="121">
          <cell r="B121" t="str">
            <v>Mittlere Außenlufttemperatur im Bereich tleist bis tHeiztage</v>
          </cell>
          <cell r="F121" t="e">
            <v>#VALUE!</v>
          </cell>
          <cell r="G121" t="str">
            <v>°C</v>
          </cell>
          <cell r="K121" t="e">
            <v>#VALUE!</v>
          </cell>
          <cell r="L121" t="str">
            <v>°C</v>
          </cell>
        </row>
        <row r="122">
          <cell r="B122" t="str">
            <v>Leistung der WP Bereitschaft bei THeizlast bzw. TBereit</v>
          </cell>
          <cell r="D122" t="str">
            <v>PWP,Bereit(THeizlast bzw. TBereit)</v>
          </cell>
          <cell r="F122" t="e">
            <v>#VALUE!</v>
          </cell>
          <cell r="G122" t="str">
            <v>kW</v>
          </cell>
          <cell r="H122" t="e">
            <v>#VALUE!</v>
          </cell>
          <cell r="I122" t="str">
            <v>kW</v>
          </cell>
          <cell r="K122" t="e">
            <v>#VALUE!</v>
          </cell>
          <cell r="L122" t="str">
            <v>kW</v>
          </cell>
          <cell r="M122" t="e">
            <v>#VALUE!</v>
          </cell>
          <cell r="N122" t="str">
            <v>kW</v>
          </cell>
        </row>
        <row r="123">
          <cell r="B123" t="str">
            <v>Leistung der WP Warmwasser bei THeizlast bzw. TBereit</v>
          </cell>
          <cell r="D123" t="str">
            <v>PWP,WW(THeizlast bzw. TBereit)</v>
          </cell>
          <cell r="F123" t="e">
            <v>#VALUE!</v>
          </cell>
          <cell r="G123" t="str">
            <v>kW</v>
          </cell>
          <cell r="H123" t="e">
            <v>#VALUE!</v>
          </cell>
          <cell r="I123" t="str">
            <v>kW</v>
          </cell>
          <cell r="K123" t="e">
            <v>#VALUE!</v>
          </cell>
          <cell r="L123" t="str">
            <v>kW</v>
          </cell>
          <cell r="M123" t="e">
            <v>#VALUE!</v>
          </cell>
          <cell r="N123" t="str">
            <v>kW</v>
          </cell>
        </row>
        <row r="124">
          <cell r="B124" t="str">
            <v>Leistung der WP Heizung bei THeizlast bzw.  TBereit</v>
          </cell>
          <cell r="D124" t="str">
            <v>PWP,Heiz(THeizlast bzw. TBereit)</v>
          </cell>
          <cell r="F124" t="e">
            <v>#VALUE!</v>
          </cell>
          <cell r="G124" t="str">
            <v>kW</v>
          </cell>
          <cell r="H124" t="e">
            <v>#VALUE!</v>
          </cell>
          <cell r="I124" t="str">
            <v>kW</v>
          </cell>
          <cell r="K124" t="e">
            <v>#VALUE!</v>
          </cell>
          <cell r="L124" t="str">
            <v>kW</v>
          </cell>
          <cell r="M124" t="e">
            <v>#VALUE!</v>
          </cell>
          <cell r="N124" t="str">
            <v>kW</v>
          </cell>
        </row>
        <row r="125">
          <cell r="B125" t="str">
            <v>Laufzeit Bereitschaftsbetrieb bei THeizlast  bzw.  TBereit</v>
          </cell>
          <cell r="D125" t="str">
            <v>gBereit</v>
          </cell>
          <cell r="F125" t="e">
            <v>#VALUE!</v>
          </cell>
          <cell r="G125" t="str">
            <v>h</v>
          </cell>
          <cell r="H125" t="e">
            <v>#VALUE!</v>
          </cell>
          <cell r="I125" t="str">
            <v>h</v>
          </cell>
          <cell r="K125" t="e">
            <v>#VALUE!</v>
          </cell>
          <cell r="L125" t="str">
            <v>h</v>
          </cell>
          <cell r="M125" t="e">
            <v>#VALUE!</v>
          </cell>
          <cell r="N125" t="str">
            <v>h</v>
          </cell>
        </row>
        <row r="126">
          <cell r="B126" t="str">
            <v>Laufzeit Warmwasserbetrieb bei THeizlast  bzw.  TBereit</v>
          </cell>
          <cell r="D126" t="str">
            <v>gWW</v>
          </cell>
          <cell r="F126" t="e">
            <v>#VALUE!</v>
          </cell>
          <cell r="G126" t="str">
            <v>h</v>
          </cell>
          <cell r="H126" t="e">
            <v>#VALUE!</v>
          </cell>
          <cell r="I126" t="str">
            <v>h</v>
          </cell>
          <cell r="K126" t="e">
            <v>#VALUE!</v>
          </cell>
          <cell r="L126" t="str">
            <v>h</v>
          </cell>
          <cell r="M126" t="e">
            <v>#VALUE!</v>
          </cell>
          <cell r="N126" t="str">
            <v>h</v>
          </cell>
        </row>
        <row r="127">
          <cell r="B127" t="str">
            <v>Laufzeit Heizbetrieb bei THeizlast  bzw.  TBereit</v>
          </cell>
          <cell r="D127" t="str">
            <v>gHeiz</v>
          </cell>
          <cell r="F127" t="e">
            <v>#VALUE!</v>
          </cell>
          <cell r="G127" t="str">
            <v>h</v>
          </cell>
          <cell r="H127">
            <v>0</v>
          </cell>
          <cell r="I127" t="str">
            <v>h</v>
          </cell>
          <cell r="K127" t="e">
            <v>#VALUE!</v>
          </cell>
          <cell r="L127" t="str">
            <v>h</v>
          </cell>
          <cell r="M127">
            <v>0</v>
          </cell>
          <cell r="N127" t="str">
            <v>h</v>
          </cell>
        </row>
        <row r="128">
          <cell r="B128" t="str">
            <v>Tagesm. Heizl. am Heizlasttag bzw. bei tBereit</v>
          </cell>
          <cell r="D128" t="str">
            <v>PWP max, Heizlast bzw. tbereit</v>
          </cell>
          <cell r="F128" t="e">
            <v>#VALUE!</v>
          </cell>
          <cell r="G128" t="str">
            <v>kW</v>
          </cell>
          <cell r="H128" t="e">
            <v>#VALUE!</v>
          </cell>
          <cell r="I128" t="str">
            <v>kW</v>
          </cell>
          <cell r="K128" t="e">
            <v>#VALUE!</v>
          </cell>
          <cell r="L128" t="str">
            <v>kW</v>
          </cell>
          <cell r="M128" t="e">
            <v>#VALUE!</v>
          </cell>
          <cell r="N128" t="str">
            <v>kW</v>
          </cell>
        </row>
        <row r="130">
          <cell r="B130" t="str">
            <v>Heizgrenztemperatur</v>
          </cell>
          <cell r="D130" t="str">
            <v>THeizgrenz</v>
          </cell>
          <cell r="F130" t="e">
            <v>#VALUE!</v>
          </cell>
          <cell r="G130" t="str">
            <v>°C</v>
          </cell>
          <cell r="K130" t="e">
            <v>#VALUE!</v>
          </cell>
          <cell r="L130" t="str">
            <v>°C</v>
          </cell>
        </row>
        <row r="131">
          <cell r="B131" t="str">
            <v>Leistung Warmwasser</v>
          </cell>
          <cell r="D131" t="str">
            <v>PWW</v>
          </cell>
          <cell r="E131" t="str">
            <v>(Blatt WW+Verteil)</v>
          </cell>
          <cell r="F131">
            <v>0</v>
          </cell>
          <cell r="G131" t="str">
            <v>kW</v>
          </cell>
          <cell r="K131">
            <v>0.63567726311734185</v>
          </cell>
          <cell r="L131" t="str">
            <v>kW</v>
          </cell>
        </row>
        <row r="132">
          <cell r="B132" t="str">
            <v>Leistung Warmwasser,Sommer</v>
          </cell>
          <cell r="D132" t="str">
            <v>PWW,S</v>
          </cell>
          <cell r="E132" t="str">
            <v>(Blatt WW+Verteil)</v>
          </cell>
          <cell r="F132">
            <v>0</v>
          </cell>
          <cell r="G132" t="str">
            <v>kW</v>
          </cell>
          <cell r="K132">
            <v>0</v>
          </cell>
          <cell r="L132" t="str">
            <v>kW</v>
          </cell>
        </row>
        <row r="133">
          <cell r="B133" t="str">
            <v>Maximalleistung (WW+Heizlast)</v>
          </cell>
          <cell r="D133" t="str">
            <v>Pmax</v>
          </cell>
          <cell r="E133" t="str">
            <v xml:space="preserve"> = Pww+PH</v>
          </cell>
          <cell r="F133">
            <v>1.8542956931697205</v>
          </cell>
          <cell r="G133" t="str">
            <v>kW</v>
          </cell>
          <cell r="K133">
            <v>2.4899729562870623</v>
          </cell>
          <cell r="L133" t="str">
            <v>kW</v>
          </cell>
        </row>
      </sheetData>
      <sheetData sheetId="61"/>
      <sheetData sheetId="62"/>
      <sheetData sheetId="63"/>
      <sheetData sheetId="64"/>
      <sheetData sheetId="65"/>
      <sheetData sheetId="66"/>
      <sheetData sheetId="67"/>
      <sheetData sheetId="68"/>
      <sheetData sheetId="69"/>
      <sheetData sheetId="70"/>
      <sheetData sheetId="71"/>
      <sheetData sheetId="72"/>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2.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hyperlink" Target="https://cdn.ymaws.com/nfrccommunity.site-ym.com/resource/resmgr/2014_Technical_Docs/ANSI_NFRC_100-2014_E0A1.pdf"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customProperty" Target="../customProperty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293AA-884A-49AA-B8E8-DB9EF6F4E81C}">
  <sheetPr>
    <tabColor rgb="FFB5E3E8"/>
  </sheetPr>
  <dimension ref="A1:R104"/>
  <sheetViews>
    <sheetView showGridLines="0" tabSelected="1" zoomScale="70" zoomScaleNormal="70" workbookViewId="0"/>
  </sheetViews>
  <sheetFormatPr defaultRowHeight="15.6" x14ac:dyDescent="0.3"/>
  <cols>
    <col min="1" max="1" width="2.88671875" style="6" bestFit="1" customWidth="1"/>
    <col min="2" max="2" width="3.5546875" style="11" customWidth="1"/>
    <col min="3" max="3" width="36" style="6" customWidth="1"/>
    <col min="4" max="4" width="7.6640625" style="6" bestFit="1" customWidth="1"/>
    <col min="5" max="5" width="5.6640625" style="6" bestFit="1" customWidth="1"/>
    <col min="6" max="6" width="12.44140625" style="6" bestFit="1" customWidth="1"/>
    <col min="7" max="7" width="9.109375" style="6"/>
    <col min="8" max="8" width="9.109375" style="6" customWidth="1"/>
    <col min="9" max="11" width="9.109375" style="6"/>
    <col min="15" max="15" width="15.44140625" bestFit="1" customWidth="1"/>
    <col min="16" max="16" width="8.33203125" bestFit="1" customWidth="1"/>
    <col min="17" max="17" width="11.21875" bestFit="1" customWidth="1"/>
    <col min="18" max="18" width="112.77734375" customWidth="1"/>
  </cols>
  <sheetData>
    <row r="1" spans="1:18" ht="19.95" customHeight="1" x14ac:dyDescent="0.3">
      <c r="A1" s="7">
        <v>0</v>
      </c>
      <c r="B1" s="106" t="s">
        <v>67</v>
      </c>
      <c r="C1" s="106"/>
      <c r="D1" s="106"/>
      <c r="E1" s="106"/>
      <c r="F1" s="106"/>
      <c r="G1" s="106"/>
      <c r="H1" s="106"/>
      <c r="I1" s="106"/>
      <c r="J1" s="106"/>
      <c r="K1" s="106"/>
      <c r="O1" s="250" t="s">
        <v>124</v>
      </c>
      <c r="P1" s="250"/>
      <c r="Q1" s="250"/>
      <c r="R1" s="250"/>
    </row>
    <row r="2" spans="1:18" s="9" customFormat="1" ht="17.399999999999999" x14ac:dyDescent="0.3">
      <c r="A2" s="8"/>
      <c r="B2" s="10" t="s">
        <v>53</v>
      </c>
      <c r="C2" s="116" t="s">
        <v>54</v>
      </c>
      <c r="D2" s="116"/>
      <c r="E2" s="116"/>
      <c r="F2" s="116"/>
      <c r="G2" s="116"/>
      <c r="H2" s="116"/>
      <c r="I2" s="116"/>
      <c r="J2" s="116"/>
      <c r="K2" s="116"/>
      <c r="O2" s="253" t="s">
        <v>125</v>
      </c>
      <c r="P2" s="253" t="s">
        <v>126</v>
      </c>
      <c r="Q2" s="253" t="s">
        <v>127</v>
      </c>
      <c r="R2" s="253" t="s">
        <v>128</v>
      </c>
    </row>
    <row r="3" spans="1:18" s="9" customFormat="1" ht="17.399999999999999" x14ac:dyDescent="0.3">
      <c r="A3" s="8"/>
      <c r="B3" s="10" t="s">
        <v>53</v>
      </c>
      <c r="C3" s="117" t="s">
        <v>104</v>
      </c>
      <c r="D3" s="117"/>
      <c r="E3" s="117"/>
      <c r="F3" s="117"/>
      <c r="G3" s="117"/>
      <c r="H3" s="117"/>
      <c r="I3" s="117"/>
      <c r="J3" s="117"/>
      <c r="K3" s="117"/>
      <c r="O3" s="251" t="s">
        <v>129</v>
      </c>
      <c r="P3" s="251">
        <v>1</v>
      </c>
      <c r="Q3" s="252">
        <v>45334</v>
      </c>
      <c r="R3" s="251" t="s">
        <v>130</v>
      </c>
    </row>
    <row r="4" spans="1:18" ht="79.95" customHeight="1" x14ac:dyDescent="0.3">
      <c r="C4" s="111" t="s">
        <v>75</v>
      </c>
      <c r="D4" s="111"/>
      <c r="E4" s="111"/>
      <c r="F4" s="111"/>
      <c r="G4" s="111"/>
      <c r="H4" s="111"/>
      <c r="I4" s="111"/>
      <c r="J4" s="111"/>
      <c r="K4" s="111"/>
    </row>
    <row r="5" spans="1:18" ht="19.95" customHeight="1" x14ac:dyDescent="0.3">
      <c r="A5" s="7">
        <v>1</v>
      </c>
      <c r="B5" s="106" t="s">
        <v>68</v>
      </c>
      <c r="C5" s="106"/>
      <c r="D5" s="106"/>
      <c r="E5" s="106"/>
      <c r="F5" s="106"/>
      <c r="G5" s="106"/>
      <c r="H5" s="106"/>
      <c r="I5" s="106"/>
      <c r="J5" s="106"/>
      <c r="K5" s="106"/>
    </row>
    <row r="6" spans="1:18" s="5" customFormat="1" ht="36" customHeight="1" x14ac:dyDescent="0.3">
      <c r="A6" s="12"/>
      <c r="B6" s="22" t="s">
        <v>52</v>
      </c>
      <c r="C6" s="118" t="s">
        <v>117</v>
      </c>
      <c r="D6" s="118"/>
      <c r="E6" s="118"/>
      <c r="F6" s="118"/>
      <c r="G6" s="118"/>
      <c r="H6" s="118"/>
      <c r="I6" s="118"/>
      <c r="J6" s="118"/>
      <c r="K6" s="118"/>
    </row>
    <row r="7" spans="1:18" ht="36" customHeight="1" x14ac:dyDescent="0.3">
      <c r="B7" s="11" t="s">
        <v>52</v>
      </c>
      <c r="C7" s="119" t="s">
        <v>70</v>
      </c>
      <c r="D7" s="119"/>
      <c r="E7" s="119"/>
      <c r="F7" s="119"/>
      <c r="G7" s="119"/>
      <c r="H7" s="119"/>
      <c r="I7" s="119"/>
      <c r="J7" s="119"/>
      <c r="K7" s="119"/>
    </row>
    <row r="8" spans="1:18" ht="72.75" customHeight="1" x14ac:dyDescent="0.3">
      <c r="B8" s="11" t="s">
        <v>52</v>
      </c>
      <c r="C8" s="119" t="s">
        <v>69</v>
      </c>
      <c r="D8" s="119"/>
      <c r="E8" s="119"/>
      <c r="F8" s="119"/>
      <c r="G8" s="119"/>
      <c r="H8" s="119"/>
      <c r="I8" s="119"/>
      <c r="J8" s="119"/>
      <c r="K8" s="119"/>
    </row>
    <row r="9" spans="1:18" ht="72.75" customHeight="1" x14ac:dyDescent="0.3">
      <c r="B9" s="11" t="s">
        <v>52</v>
      </c>
      <c r="C9" s="118" t="s">
        <v>118</v>
      </c>
      <c r="D9" s="118"/>
      <c r="E9" s="118"/>
      <c r="F9" s="118"/>
      <c r="G9" s="118"/>
      <c r="H9" s="118"/>
      <c r="I9" s="118"/>
      <c r="J9" s="118"/>
      <c r="K9" s="118"/>
    </row>
    <row r="11" spans="1:18" ht="19.95" customHeight="1" x14ac:dyDescent="0.3">
      <c r="A11" s="7">
        <v>2</v>
      </c>
      <c r="B11" s="106" t="s">
        <v>65</v>
      </c>
      <c r="C11" s="106"/>
      <c r="D11" s="106"/>
      <c r="E11" s="106"/>
      <c r="F11" s="106"/>
      <c r="G11" s="106"/>
      <c r="H11" s="106"/>
      <c r="I11" s="106"/>
      <c r="J11" s="106"/>
      <c r="K11" s="106"/>
    </row>
    <row r="12" spans="1:18" x14ac:dyDescent="0.3">
      <c r="B12" s="109" t="s">
        <v>52</v>
      </c>
      <c r="C12" s="115" t="s">
        <v>56</v>
      </c>
      <c r="D12" s="107" t="s">
        <v>55</v>
      </c>
      <c r="E12" s="108"/>
      <c r="F12" s="108" t="s">
        <v>64</v>
      </c>
    </row>
    <row r="13" spans="1:18" x14ac:dyDescent="0.3">
      <c r="B13" s="109"/>
      <c r="C13" s="115"/>
      <c r="D13" s="15" t="s">
        <v>58</v>
      </c>
      <c r="E13" s="15" t="s">
        <v>57</v>
      </c>
      <c r="F13" s="108"/>
    </row>
    <row r="14" spans="1:18" x14ac:dyDescent="0.3">
      <c r="B14" s="110"/>
      <c r="C14" s="17" t="s">
        <v>62</v>
      </c>
      <c r="D14" s="18">
        <v>0.90100000000000002</v>
      </c>
      <c r="E14" s="18">
        <v>1.0409999999999999</v>
      </c>
      <c r="F14" s="113" t="s">
        <v>13</v>
      </c>
    </row>
    <row r="15" spans="1:18" x14ac:dyDescent="0.3">
      <c r="B15" s="110"/>
      <c r="C15" s="19" t="s">
        <v>60</v>
      </c>
      <c r="D15" s="16">
        <v>0.48099999999999998</v>
      </c>
      <c r="E15" s="16">
        <v>0.52100000000000002</v>
      </c>
      <c r="F15" s="109"/>
      <c r="J15" s="13"/>
    </row>
    <row r="16" spans="1:18" x14ac:dyDescent="0.3">
      <c r="B16" s="110"/>
      <c r="C16" s="19" t="s">
        <v>59</v>
      </c>
      <c r="D16" s="16">
        <v>0.20699999999999999</v>
      </c>
      <c r="E16" s="16">
        <v>0.26</v>
      </c>
      <c r="F16" s="109"/>
    </row>
    <row r="17" spans="2:10" x14ac:dyDescent="0.3">
      <c r="B17" s="110"/>
      <c r="C17" s="20" t="s">
        <v>61</v>
      </c>
      <c r="D17" s="21">
        <v>0.14599999999999999</v>
      </c>
      <c r="E17" s="21">
        <v>0.16300000000000001</v>
      </c>
      <c r="F17" s="114"/>
    </row>
    <row r="18" spans="2:10" x14ac:dyDescent="0.3">
      <c r="B18" s="11" t="s">
        <v>52</v>
      </c>
      <c r="C18" s="14" t="s">
        <v>63</v>
      </c>
      <c r="D18" s="112">
        <v>2.3E-2</v>
      </c>
      <c r="E18" s="112"/>
      <c r="F18" s="15" t="s">
        <v>39</v>
      </c>
      <c r="J18" s="13"/>
    </row>
    <row r="19" spans="2:10" x14ac:dyDescent="0.3">
      <c r="J19" s="13"/>
    </row>
    <row r="20" spans="2:10" x14ac:dyDescent="0.3">
      <c r="J20" s="13"/>
    </row>
    <row r="23" spans="2:10" x14ac:dyDescent="0.3">
      <c r="E23" s="13"/>
      <c r="F23" s="13"/>
    </row>
    <row r="24" spans="2:10" x14ac:dyDescent="0.3">
      <c r="E24" s="13"/>
      <c r="F24" s="13"/>
    </row>
    <row r="25" spans="2:10" x14ac:dyDescent="0.3">
      <c r="E25" s="13"/>
      <c r="F25" s="13"/>
    </row>
    <row r="26" spans="2:10" x14ac:dyDescent="0.3">
      <c r="E26" s="13"/>
      <c r="F26" s="13"/>
    </row>
    <row r="27" spans="2:10" x14ac:dyDescent="0.3">
      <c r="E27" s="13"/>
      <c r="F27" s="13"/>
    </row>
    <row r="28" spans="2:10" x14ac:dyDescent="0.3">
      <c r="E28" s="13"/>
      <c r="F28" s="13"/>
    </row>
    <row r="29" spans="2:10" x14ac:dyDescent="0.3">
      <c r="E29" s="13"/>
      <c r="F29" s="13"/>
    </row>
    <row r="30" spans="2:10" x14ac:dyDescent="0.3">
      <c r="E30" s="13"/>
      <c r="F30" s="13"/>
    </row>
    <row r="31" spans="2:10" x14ac:dyDescent="0.3">
      <c r="E31" s="13"/>
      <c r="F31" s="13"/>
    </row>
    <row r="32" spans="2:10" x14ac:dyDescent="0.3">
      <c r="E32" s="13"/>
      <c r="F32" s="13"/>
    </row>
    <row r="34" spans="5:12" x14ac:dyDescent="0.3">
      <c r="L34" s="6"/>
    </row>
    <row r="35" spans="5:12" x14ac:dyDescent="0.3">
      <c r="E35" s="13"/>
      <c r="F35" s="13"/>
      <c r="H35" s="13"/>
      <c r="I35" s="13"/>
      <c r="K35" s="13"/>
      <c r="L35" s="13"/>
    </row>
    <row r="36" spans="5:12" x14ac:dyDescent="0.3">
      <c r="E36" s="13"/>
      <c r="F36" s="13"/>
      <c r="H36" s="13"/>
      <c r="I36" s="13"/>
      <c r="K36" s="13"/>
      <c r="L36" s="13"/>
    </row>
    <row r="37" spans="5:12" x14ac:dyDescent="0.3">
      <c r="E37" s="13"/>
      <c r="F37" s="13"/>
      <c r="H37" s="13"/>
      <c r="I37" s="13"/>
      <c r="K37" s="13"/>
      <c r="L37" s="13"/>
    </row>
    <row r="38" spans="5:12" x14ac:dyDescent="0.3">
      <c r="E38" s="13"/>
      <c r="F38" s="13"/>
      <c r="H38" s="13"/>
      <c r="I38" s="13"/>
      <c r="K38" s="13"/>
      <c r="L38" s="13"/>
    </row>
    <row r="39" spans="5:12" x14ac:dyDescent="0.3">
      <c r="E39" s="13"/>
      <c r="F39" s="13"/>
      <c r="H39" s="13"/>
      <c r="I39" s="13"/>
      <c r="K39" s="13"/>
      <c r="L39" s="13"/>
    </row>
    <row r="40" spans="5:12" x14ac:dyDescent="0.3">
      <c r="E40" s="13"/>
      <c r="F40" s="13"/>
      <c r="H40" s="13"/>
      <c r="I40" s="13"/>
      <c r="K40" s="13"/>
      <c r="L40" s="13"/>
    </row>
    <row r="41" spans="5:12" x14ac:dyDescent="0.3">
      <c r="E41" s="13"/>
      <c r="F41" s="13"/>
      <c r="H41" s="13"/>
      <c r="I41" s="13"/>
      <c r="K41" s="13"/>
      <c r="L41" s="13"/>
    </row>
    <row r="42" spans="5:12" x14ac:dyDescent="0.3">
      <c r="E42" s="13"/>
      <c r="F42" s="13"/>
      <c r="H42" s="13"/>
      <c r="I42" s="13"/>
      <c r="K42" s="13"/>
      <c r="L42" s="13"/>
    </row>
    <row r="43" spans="5:12" x14ac:dyDescent="0.3">
      <c r="E43" s="13"/>
      <c r="F43" s="13"/>
      <c r="H43" s="13"/>
      <c r="I43" s="13"/>
      <c r="K43" s="13"/>
      <c r="L43" s="13"/>
    </row>
    <row r="44" spans="5:12" x14ac:dyDescent="0.3">
      <c r="E44" s="13"/>
      <c r="F44" s="13"/>
      <c r="H44" s="13"/>
      <c r="I44" s="13"/>
      <c r="K44" s="13"/>
      <c r="L44" s="13"/>
    </row>
    <row r="46" spans="5:12" x14ac:dyDescent="0.3">
      <c r="L46" s="6"/>
    </row>
    <row r="47" spans="5:12" x14ac:dyDescent="0.3">
      <c r="E47" s="13"/>
      <c r="F47" s="13"/>
      <c r="H47" s="13"/>
      <c r="I47" s="13"/>
      <c r="K47" s="13"/>
      <c r="L47" s="13"/>
    </row>
    <row r="48" spans="5:12" x14ac:dyDescent="0.3">
      <c r="E48" s="13"/>
      <c r="F48" s="13"/>
      <c r="H48" s="13"/>
      <c r="I48" s="13"/>
      <c r="K48" s="13"/>
      <c r="L48" s="13"/>
    </row>
    <row r="49" spans="5:12" x14ac:dyDescent="0.3">
      <c r="E49" s="13"/>
      <c r="F49" s="13"/>
      <c r="H49" s="13"/>
      <c r="I49" s="13"/>
      <c r="K49" s="13"/>
      <c r="L49" s="13"/>
    </row>
    <row r="50" spans="5:12" x14ac:dyDescent="0.3">
      <c r="E50" s="13"/>
      <c r="F50" s="13"/>
      <c r="H50" s="13"/>
      <c r="I50" s="13"/>
      <c r="K50" s="13"/>
      <c r="L50" s="13"/>
    </row>
    <row r="51" spans="5:12" x14ac:dyDescent="0.3">
      <c r="E51" s="13"/>
      <c r="F51" s="13"/>
      <c r="H51" s="13"/>
      <c r="I51" s="13"/>
      <c r="K51" s="13"/>
      <c r="L51" s="13"/>
    </row>
    <row r="52" spans="5:12" x14ac:dyDescent="0.3">
      <c r="E52" s="13"/>
      <c r="F52" s="13"/>
      <c r="H52" s="13"/>
      <c r="I52" s="13"/>
      <c r="K52" s="13"/>
      <c r="L52" s="13"/>
    </row>
    <row r="53" spans="5:12" x14ac:dyDescent="0.3">
      <c r="E53" s="13"/>
      <c r="F53" s="13"/>
      <c r="H53" s="13"/>
      <c r="I53" s="13"/>
      <c r="K53" s="13"/>
      <c r="L53" s="13"/>
    </row>
    <row r="54" spans="5:12" x14ac:dyDescent="0.3">
      <c r="E54" s="13"/>
      <c r="F54" s="13"/>
      <c r="H54" s="13"/>
      <c r="I54" s="13"/>
      <c r="K54" s="13"/>
      <c r="L54" s="13"/>
    </row>
    <row r="55" spans="5:12" x14ac:dyDescent="0.3">
      <c r="E55" s="13"/>
      <c r="F55" s="13"/>
      <c r="H55" s="13"/>
      <c r="I55" s="13"/>
      <c r="K55" s="13"/>
      <c r="L55" s="13"/>
    </row>
    <row r="56" spans="5:12" x14ac:dyDescent="0.3">
      <c r="E56" s="13"/>
      <c r="F56" s="13"/>
      <c r="H56" s="13"/>
      <c r="I56" s="13"/>
      <c r="K56" s="13"/>
      <c r="L56" s="13"/>
    </row>
    <row r="58" spans="5:12" x14ac:dyDescent="0.3">
      <c r="L58" s="6"/>
    </row>
    <row r="59" spans="5:12" x14ac:dyDescent="0.3">
      <c r="E59" s="13"/>
      <c r="F59" s="13"/>
      <c r="H59" s="13"/>
      <c r="I59" s="13"/>
      <c r="K59" s="13"/>
      <c r="L59" s="13"/>
    </row>
    <row r="60" spans="5:12" x14ac:dyDescent="0.3">
      <c r="E60" s="13"/>
      <c r="F60" s="13"/>
      <c r="H60" s="13"/>
      <c r="I60" s="13"/>
      <c r="K60" s="13"/>
      <c r="L60" s="13"/>
    </row>
    <row r="61" spans="5:12" x14ac:dyDescent="0.3">
      <c r="E61" s="13"/>
      <c r="F61" s="13"/>
      <c r="H61" s="13"/>
      <c r="I61" s="13"/>
      <c r="K61" s="13"/>
      <c r="L61" s="13"/>
    </row>
    <row r="62" spans="5:12" x14ac:dyDescent="0.3">
      <c r="E62" s="13"/>
      <c r="F62" s="13"/>
      <c r="H62" s="13"/>
      <c r="I62" s="13"/>
      <c r="K62" s="13"/>
      <c r="L62" s="13"/>
    </row>
    <row r="63" spans="5:12" x14ac:dyDescent="0.3">
      <c r="E63" s="13"/>
      <c r="F63" s="13"/>
      <c r="H63" s="13"/>
      <c r="I63" s="13"/>
      <c r="K63" s="13"/>
      <c r="L63" s="13"/>
    </row>
    <row r="64" spans="5:12" x14ac:dyDescent="0.3">
      <c r="E64" s="13"/>
      <c r="F64" s="13"/>
      <c r="H64" s="13"/>
      <c r="I64" s="13"/>
      <c r="K64" s="13"/>
      <c r="L64" s="13"/>
    </row>
    <row r="65" spans="5:12" x14ac:dyDescent="0.3">
      <c r="E65" s="13"/>
      <c r="F65" s="13"/>
      <c r="H65" s="13"/>
      <c r="I65" s="13"/>
      <c r="K65" s="13"/>
      <c r="L65" s="13"/>
    </row>
    <row r="66" spans="5:12" x14ac:dyDescent="0.3">
      <c r="E66" s="13"/>
      <c r="F66" s="13"/>
      <c r="H66" s="13"/>
      <c r="I66" s="13"/>
      <c r="K66" s="13"/>
      <c r="L66" s="13"/>
    </row>
    <row r="67" spans="5:12" x14ac:dyDescent="0.3">
      <c r="E67" s="13"/>
      <c r="F67" s="13"/>
      <c r="H67" s="13"/>
      <c r="I67" s="13"/>
      <c r="K67" s="13"/>
      <c r="L67" s="13"/>
    </row>
    <row r="68" spans="5:12" x14ac:dyDescent="0.3">
      <c r="E68" s="13"/>
      <c r="F68" s="13"/>
      <c r="H68" s="13"/>
      <c r="I68" s="13"/>
      <c r="K68" s="13"/>
      <c r="L68" s="13"/>
    </row>
    <row r="70" spans="5:12" x14ac:dyDescent="0.3">
      <c r="L70" s="6"/>
    </row>
    <row r="71" spans="5:12" x14ac:dyDescent="0.3">
      <c r="E71" s="13"/>
      <c r="F71" s="13"/>
      <c r="H71" s="13"/>
      <c r="I71" s="13"/>
      <c r="K71" s="13"/>
      <c r="L71" s="13"/>
    </row>
    <row r="72" spans="5:12" x14ac:dyDescent="0.3">
      <c r="E72" s="13"/>
      <c r="F72" s="13"/>
      <c r="H72" s="13"/>
      <c r="I72" s="13"/>
      <c r="K72" s="13"/>
      <c r="L72" s="13"/>
    </row>
    <row r="73" spans="5:12" x14ac:dyDescent="0.3">
      <c r="E73" s="13"/>
      <c r="F73" s="13"/>
      <c r="H73" s="13"/>
      <c r="I73" s="13"/>
      <c r="K73" s="13"/>
      <c r="L73" s="13"/>
    </row>
    <row r="74" spans="5:12" x14ac:dyDescent="0.3">
      <c r="E74" s="13"/>
      <c r="F74" s="13"/>
      <c r="H74" s="13"/>
      <c r="I74" s="13"/>
      <c r="K74" s="13"/>
      <c r="L74" s="13"/>
    </row>
    <row r="75" spans="5:12" x14ac:dyDescent="0.3">
      <c r="E75" s="13"/>
      <c r="F75" s="13"/>
      <c r="H75" s="13"/>
      <c r="I75" s="13"/>
      <c r="K75" s="13"/>
      <c r="L75" s="13"/>
    </row>
    <row r="76" spans="5:12" x14ac:dyDescent="0.3">
      <c r="E76" s="13"/>
      <c r="F76" s="13"/>
      <c r="H76" s="13"/>
      <c r="I76" s="13"/>
      <c r="K76" s="13"/>
      <c r="L76" s="13"/>
    </row>
    <row r="77" spans="5:12" x14ac:dyDescent="0.3">
      <c r="E77" s="13"/>
      <c r="F77" s="13"/>
      <c r="H77" s="13"/>
      <c r="I77" s="13"/>
      <c r="K77" s="13"/>
      <c r="L77" s="13"/>
    </row>
    <row r="78" spans="5:12" x14ac:dyDescent="0.3">
      <c r="E78" s="13"/>
      <c r="F78" s="13"/>
      <c r="H78" s="13"/>
      <c r="I78" s="13"/>
      <c r="K78" s="13"/>
      <c r="L78" s="13"/>
    </row>
    <row r="79" spans="5:12" x14ac:dyDescent="0.3">
      <c r="E79" s="13"/>
      <c r="F79" s="13"/>
      <c r="H79" s="13"/>
      <c r="I79" s="13"/>
      <c r="K79" s="13"/>
      <c r="L79" s="13"/>
    </row>
    <row r="80" spans="5:12" x14ac:dyDescent="0.3">
      <c r="E80" s="13"/>
      <c r="F80" s="13"/>
      <c r="H80" s="13"/>
      <c r="I80" s="13"/>
      <c r="K80" s="13"/>
      <c r="L80" s="13"/>
    </row>
    <row r="83" spans="4:12" x14ac:dyDescent="0.3">
      <c r="D83" s="13"/>
      <c r="E83" s="13"/>
      <c r="F83" s="13"/>
      <c r="H83" s="13"/>
      <c r="I83" s="13"/>
    </row>
    <row r="84" spans="4:12" x14ac:dyDescent="0.3">
      <c r="D84" s="13"/>
      <c r="E84" s="13"/>
      <c r="F84" s="13"/>
      <c r="H84" s="13"/>
      <c r="I84" s="13"/>
    </row>
    <row r="85" spans="4:12" x14ac:dyDescent="0.3">
      <c r="E85" s="13"/>
      <c r="F85" s="13"/>
      <c r="H85" s="13"/>
      <c r="I85" s="13"/>
    </row>
    <row r="86" spans="4:12" x14ac:dyDescent="0.3">
      <c r="E86" s="13"/>
      <c r="F86" s="13"/>
      <c r="H86" s="13"/>
      <c r="I86" s="13"/>
    </row>
    <row r="87" spans="4:12" x14ac:dyDescent="0.3">
      <c r="E87" s="13"/>
      <c r="F87" s="13"/>
      <c r="H87" s="13"/>
      <c r="I87" s="13"/>
    </row>
    <row r="88" spans="4:12" x14ac:dyDescent="0.3">
      <c r="E88" s="13"/>
      <c r="F88" s="13"/>
      <c r="H88" s="13"/>
      <c r="I88" s="13"/>
    </row>
    <row r="89" spans="4:12" x14ac:dyDescent="0.3">
      <c r="E89" s="13"/>
      <c r="F89" s="13"/>
      <c r="H89" s="13"/>
      <c r="I89" s="13"/>
    </row>
    <row r="90" spans="4:12" x14ac:dyDescent="0.3">
      <c r="E90" s="13"/>
      <c r="F90" s="13"/>
      <c r="H90" s="13"/>
      <c r="I90" s="13"/>
    </row>
    <row r="91" spans="4:12" x14ac:dyDescent="0.3">
      <c r="E91" s="13"/>
      <c r="F91" s="13"/>
      <c r="H91" s="13"/>
      <c r="I91" s="13"/>
    </row>
    <row r="92" spans="4:12" x14ac:dyDescent="0.3">
      <c r="E92" s="13"/>
      <c r="F92" s="13"/>
      <c r="H92" s="13"/>
      <c r="I92" s="13"/>
    </row>
    <row r="94" spans="4:12" x14ac:dyDescent="0.3">
      <c r="L94" s="6"/>
    </row>
    <row r="95" spans="4:12" x14ac:dyDescent="0.3">
      <c r="E95" s="13"/>
      <c r="F95" s="13"/>
      <c r="H95" s="13"/>
      <c r="I95" s="13"/>
      <c r="K95" s="13"/>
      <c r="L95" s="13"/>
    </row>
    <row r="96" spans="4:12" x14ac:dyDescent="0.3">
      <c r="E96" s="13"/>
      <c r="F96" s="13"/>
      <c r="H96" s="13"/>
      <c r="I96" s="13"/>
      <c r="K96" s="13"/>
      <c r="L96" s="13"/>
    </row>
    <row r="97" spans="5:12" x14ac:dyDescent="0.3">
      <c r="E97" s="13"/>
      <c r="F97" s="13"/>
      <c r="H97" s="13"/>
      <c r="I97" s="13"/>
      <c r="K97" s="13"/>
      <c r="L97" s="13"/>
    </row>
    <row r="98" spans="5:12" x14ac:dyDescent="0.3">
      <c r="E98" s="13"/>
      <c r="F98" s="13"/>
      <c r="H98" s="13"/>
      <c r="I98" s="13"/>
      <c r="K98" s="13"/>
      <c r="L98" s="13"/>
    </row>
    <row r="99" spans="5:12" x14ac:dyDescent="0.3">
      <c r="E99" s="13"/>
      <c r="F99" s="13"/>
      <c r="H99" s="13"/>
      <c r="I99" s="13"/>
      <c r="K99" s="13"/>
      <c r="L99" s="13"/>
    </row>
    <row r="100" spans="5:12" x14ac:dyDescent="0.3">
      <c r="E100" s="13"/>
      <c r="F100" s="13"/>
      <c r="H100" s="13"/>
      <c r="I100" s="13"/>
      <c r="K100" s="13"/>
      <c r="L100" s="13"/>
    </row>
    <row r="101" spans="5:12" x14ac:dyDescent="0.3">
      <c r="E101" s="13"/>
      <c r="F101" s="13"/>
      <c r="H101" s="13"/>
      <c r="I101" s="13"/>
      <c r="K101" s="13"/>
      <c r="L101" s="13"/>
    </row>
    <row r="102" spans="5:12" x14ac:dyDescent="0.3">
      <c r="E102" s="13"/>
      <c r="F102" s="13"/>
      <c r="H102" s="13"/>
      <c r="I102" s="13"/>
      <c r="K102" s="13"/>
      <c r="L102" s="13"/>
    </row>
    <row r="103" spans="5:12" x14ac:dyDescent="0.3">
      <c r="E103" s="13"/>
      <c r="F103" s="13"/>
      <c r="H103" s="13"/>
      <c r="I103" s="13"/>
      <c r="K103" s="13"/>
      <c r="L103" s="13"/>
    </row>
    <row r="104" spans="5:12" x14ac:dyDescent="0.3">
      <c r="E104" s="13"/>
      <c r="F104" s="13"/>
      <c r="H104" s="13"/>
      <c r="I104" s="13"/>
      <c r="K104" s="13"/>
      <c r="L104" s="13"/>
    </row>
  </sheetData>
  <sheetProtection sheet="1" objects="1" scenarios="1"/>
  <mergeCells count="17">
    <mergeCell ref="O1:R1"/>
    <mergeCell ref="D18:E18"/>
    <mergeCell ref="F14:F17"/>
    <mergeCell ref="C12:C13"/>
    <mergeCell ref="B11:K11"/>
    <mergeCell ref="C2:K2"/>
    <mergeCell ref="C3:K3"/>
    <mergeCell ref="C6:K6"/>
    <mergeCell ref="C7:K7"/>
    <mergeCell ref="C8:K8"/>
    <mergeCell ref="C9:K9"/>
    <mergeCell ref="B1:K1"/>
    <mergeCell ref="D12:E12"/>
    <mergeCell ref="B12:B17"/>
    <mergeCell ref="F12:F13"/>
    <mergeCell ref="B5:K5"/>
    <mergeCell ref="C4:K4"/>
  </mergeCells>
  <pageMargins left="0.7" right="0.7" top="0.75" bottom="0.75" header="0.3" footer="0.3"/>
  <pageSetup orientation="portrait" r:id="rId1"/>
  <customProperties>
    <customPr name="SSC_SHEET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E5AB7-3CDF-429E-8F43-4E70E17B2FE1}">
  <dimension ref="A1:Y63"/>
  <sheetViews>
    <sheetView showGridLines="0" zoomScaleNormal="100" workbookViewId="0">
      <pane ySplit="4" topLeftCell="A5" activePane="bottomLeft" state="frozen"/>
      <selection pane="bottomLeft"/>
    </sheetView>
  </sheetViews>
  <sheetFormatPr defaultColWidth="11.5546875" defaultRowHeight="15.6" x14ac:dyDescent="0.35"/>
  <cols>
    <col min="1" max="1" width="15.6640625" style="80" customWidth="1"/>
    <col min="2" max="5" width="12.6640625" style="37" customWidth="1"/>
    <col min="6" max="6" width="1.6640625" style="11" customWidth="1"/>
    <col min="7" max="10" width="12.6640625" style="37" customWidth="1"/>
    <col min="11" max="11" width="65.6640625" style="102" customWidth="1"/>
    <col min="12" max="13" width="10.6640625" style="37" customWidth="1"/>
    <col min="14" max="14" width="9.109375" style="92" customWidth="1"/>
    <col min="15" max="15" width="6.6640625" style="92" customWidth="1"/>
    <col min="16" max="16" width="12.33203125" style="83" customWidth="1"/>
    <col min="17" max="17" width="11" style="83" customWidth="1"/>
    <col min="18" max="18" width="11.109375" style="83" bestFit="1" customWidth="1"/>
    <col min="19" max="19" width="4.33203125" style="92" customWidth="1"/>
    <col min="20" max="21" width="12.33203125" style="92" customWidth="1"/>
    <col min="22" max="22" width="11" style="83" customWidth="1"/>
    <col min="23" max="23" width="10.33203125" style="11" bestFit="1" customWidth="1"/>
    <col min="24" max="24" width="4.33203125" style="11" customWidth="1"/>
    <col min="25" max="25" width="12.33203125" style="11" customWidth="1"/>
    <col min="26" max="26" width="12.33203125" style="37" customWidth="1"/>
    <col min="27" max="27" width="11" style="37" customWidth="1"/>
    <col min="28" max="28" width="11.109375" style="37" bestFit="1" customWidth="1"/>
    <col min="29" max="29" width="4.33203125" style="37" customWidth="1"/>
    <col min="30" max="31" width="12.33203125" style="37" customWidth="1"/>
    <col min="32" max="32" width="11" style="37" customWidth="1"/>
    <col min="33" max="33" width="11.109375" style="37" bestFit="1" customWidth="1"/>
    <col min="34" max="34" width="4.33203125" style="37" customWidth="1"/>
    <col min="35" max="239" width="11.5546875" style="37"/>
    <col min="240" max="240" width="4.109375" style="37" customWidth="1"/>
    <col min="241" max="241" width="17.88671875" style="37" bestFit="1" customWidth="1"/>
    <col min="242" max="242" width="7" style="37" bestFit="1" customWidth="1"/>
    <col min="243" max="495" width="11.5546875" style="37"/>
    <col min="496" max="496" width="4.109375" style="37" customWidth="1"/>
    <col min="497" max="497" width="17.88671875" style="37" bestFit="1" customWidth="1"/>
    <col min="498" max="498" width="7" style="37" bestFit="1" customWidth="1"/>
    <col min="499" max="751" width="11.5546875" style="37"/>
    <col min="752" max="752" width="4.109375" style="37" customWidth="1"/>
    <col min="753" max="753" width="17.88671875" style="37" bestFit="1" customWidth="1"/>
    <col min="754" max="754" width="7" style="37" bestFit="1" customWidth="1"/>
    <col min="755" max="1007" width="11.5546875" style="37"/>
    <col min="1008" max="1008" width="4.109375" style="37" customWidth="1"/>
    <col min="1009" max="1009" width="17.88671875" style="37" bestFit="1" customWidth="1"/>
    <col min="1010" max="1010" width="7" style="37" bestFit="1" customWidth="1"/>
    <col min="1011" max="1263" width="11.5546875" style="37"/>
    <col min="1264" max="1264" width="4.109375" style="37" customWidth="1"/>
    <col min="1265" max="1265" width="17.88671875" style="37" bestFit="1" customWidth="1"/>
    <col min="1266" max="1266" width="7" style="37" bestFit="1" customWidth="1"/>
    <col min="1267" max="1519" width="11.5546875" style="37"/>
    <col min="1520" max="1520" width="4.109375" style="37" customWidth="1"/>
    <col min="1521" max="1521" width="17.88671875" style="37" bestFit="1" customWidth="1"/>
    <col min="1522" max="1522" width="7" style="37" bestFit="1" customWidth="1"/>
    <col min="1523" max="1775" width="11.5546875" style="37"/>
    <col min="1776" max="1776" width="4.109375" style="37" customWidth="1"/>
    <col min="1777" max="1777" width="17.88671875" style="37" bestFit="1" customWidth="1"/>
    <col min="1778" max="1778" width="7" style="37" bestFit="1" customWidth="1"/>
    <col min="1779" max="2031" width="11.5546875" style="37"/>
    <col min="2032" max="2032" width="4.109375" style="37" customWidth="1"/>
    <col min="2033" max="2033" width="17.88671875" style="37" bestFit="1" customWidth="1"/>
    <col min="2034" max="2034" width="7" style="37" bestFit="1" customWidth="1"/>
    <col min="2035" max="2287" width="11.5546875" style="37"/>
    <col min="2288" max="2288" width="4.109375" style="37" customWidth="1"/>
    <col min="2289" max="2289" width="17.88671875" style="37" bestFit="1" customWidth="1"/>
    <col min="2290" max="2290" width="7" style="37" bestFit="1" customWidth="1"/>
    <col min="2291" max="2543" width="11.5546875" style="37"/>
    <col min="2544" max="2544" width="4.109375" style="37" customWidth="1"/>
    <col min="2545" max="2545" width="17.88671875" style="37" bestFit="1" customWidth="1"/>
    <col min="2546" max="2546" width="7" style="37" bestFit="1" customWidth="1"/>
    <col min="2547" max="2799" width="11.5546875" style="37"/>
    <col min="2800" max="2800" width="4.109375" style="37" customWidth="1"/>
    <col min="2801" max="2801" width="17.88671875" style="37" bestFit="1" customWidth="1"/>
    <col min="2802" max="2802" width="7" style="37" bestFit="1" customWidth="1"/>
    <col min="2803" max="3055" width="11.5546875" style="37"/>
    <col min="3056" max="3056" width="4.109375" style="37" customWidth="1"/>
    <col min="3057" max="3057" width="17.88671875" style="37" bestFit="1" customWidth="1"/>
    <col min="3058" max="3058" width="7" style="37" bestFit="1" customWidth="1"/>
    <col min="3059" max="3311" width="11.5546875" style="37"/>
    <col min="3312" max="3312" width="4.109375" style="37" customWidth="1"/>
    <col min="3313" max="3313" width="17.88671875" style="37" bestFit="1" customWidth="1"/>
    <col min="3314" max="3314" width="7" style="37" bestFit="1" customWidth="1"/>
    <col min="3315" max="3567" width="11.5546875" style="37"/>
    <col min="3568" max="3568" width="4.109375" style="37" customWidth="1"/>
    <col min="3569" max="3569" width="17.88671875" style="37" bestFit="1" customWidth="1"/>
    <col min="3570" max="3570" width="7" style="37" bestFit="1" customWidth="1"/>
    <col min="3571" max="3823" width="11.5546875" style="37"/>
    <col min="3824" max="3824" width="4.109375" style="37" customWidth="1"/>
    <col min="3825" max="3825" width="17.88671875" style="37" bestFit="1" customWidth="1"/>
    <col min="3826" max="3826" width="7" style="37" bestFit="1" customWidth="1"/>
    <col min="3827" max="4079" width="11.5546875" style="37"/>
    <col min="4080" max="4080" width="4.109375" style="37" customWidth="1"/>
    <col min="4081" max="4081" width="17.88671875" style="37" bestFit="1" customWidth="1"/>
    <col min="4082" max="4082" width="7" style="37" bestFit="1" customWidth="1"/>
    <col min="4083" max="4335" width="11.5546875" style="37"/>
    <col min="4336" max="4336" width="4.109375" style="37" customWidth="1"/>
    <col min="4337" max="4337" width="17.88671875" style="37" bestFit="1" customWidth="1"/>
    <col min="4338" max="4338" width="7" style="37" bestFit="1" customWidth="1"/>
    <col min="4339" max="4591" width="11.5546875" style="37"/>
    <col min="4592" max="4592" width="4.109375" style="37" customWidth="1"/>
    <col min="4593" max="4593" width="17.88671875" style="37" bestFit="1" customWidth="1"/>
    <col min="4594" max="4594" width="7" style="37" bestFit="1" customWidth="1"/>
    <col min="4595" max="4847" width="11.5546875" style="37"/>
    <col min="4848" max="4848" width="4.109375" style="37" customWidth="1"/>
    <col min="4849" max="4849" width="17.88671875" style="37" bestFit="1" customWidth="1"/>
    <col min="4850" max="4850" width="7" style="37" bestFit="1" customWidth="1"/>
    <col min="4851" max="5103" width="11.5546875" style="37"/>
    <col min="5104" max="5104" width="4.109375" style="37" customWidth="1"/>
    <col min="5105" max="5105" width="17.88671875" style="37" bestFit="1" customWidth="1"/>
    <col min="5106" max="5106" width="7" style="37" bestFit="1" customWidth="1"/>
    <col min="5107" max="5359" width="11.5546875" style="37"/>
    <col min="5360" max="5360" width="4.109375" style="37" customWidth="1"/>
    <col min="5361" max="5361" width="17.88671875" style="37" bestFit="1" customWidth="1"/>
    <col min="5362" max="5362" width="7" style="37" bestFit="1" customWidth="1"/>
    <col min="5363" max="5615" width="11.5546875" style="37"/>
    <col min="5616" max="5616" width="4.109375" style="37" customWidth="1"/>
    <col min="5617" max="5617" width="17.88671875" style="37" bestFit="1" customWidth="1"/>
    <col min="5618" max="5618" width="7" style="37" bestFit="1" customWidth="1"/>
    <col min="5619" max="5871" width="11.5546875" style="37"/>
    <col min="5872" max="5872" width="4.109375" style="37" customWidth="1"/>
    <col min="5873" max="5873" width="17.88671875" style="37" bestFit="1" customWidth="1"/>
    <col min="5874" max="5874" width="7" style="37" bestFit="1" customWidth="1"/>
    <col min="5875" max="6127" width="11.5546875" style="37"/>
    <col min="6128" max="6128" width="4.109375" style="37" customWidth="1"/>
    <col min="6129" max="6129" width="17.88671875" style="37" bestFit="1" customWidth="1"/>
    <col min="6130" max="6130" width="7" style="37" bestFit="1" customWidth="1"/>
    <col min="6131" max="6383" width="11.5546875" style="37"/>
    <col min="6384" max="6384" width="4.109375" style="37" customWidth="1"/>
    <col min="6385" max="6385" width="17.88671875" style="37" bestFit="1" customWidth="1"/>
    <col min="6386" max="6386" width="7" style="37" bestFit="1" customWidth="1"/>
    <col min="6387" max="6639" width="11.5546875" style="37"/>
    <col min="6640" max="6640" width="4.109375" style="37" customWidth="1"/>
    <col min="6641" max="6641" width="17.88671875" style="37" bestFit="1" customWidth="1"/>
    <col min="6642" max="6642" width="7" style="37" bestFit="1" customWidth="1"/>
    <col min="6643" max="6895" width="11.5546875" style="37"/>
    <col min="6896" max="6896" width="4.109375" style="37" customWidth="1"/>
    <col min="6897" max="6897" width="17.88671875" style="37" bestFit="1" customWidth="1"/>
    <col min="6898" max="6898" width="7" style="37" bestFit="1" customWidth="1"/>
    <col min="6899" max="7151" width="11.5546875" style="37"/>
    <col min="7152" max="7152" width="4.109375" style="37" customWidth="1"/>
    <col min="7153" max="7153" width="17.88671875" style="37" bestFit="1" customWidth="1"/>
    <col min="7154" max="7154" width="7" style="37" bestFit="1" customWidth="1"/>
    <col min="7155" max="7407" width="11.5546875" style="37"/>
    <col min="7408" max="7408" width="4.109375" style="37" customWidth="1"/>
    <col min="7409" max="7409" width="17.88671875" style="37" bestFit="1" customWidth="1"/>
    <col min="7410" max="7410" width="7" style="37" bestFit="1" customWidth="1"/>
    <col min="7411" max="7663" width="11.5546875" style="37"/>
    <col min="7664" max="7664" width="4.109375" style="37" customWidth="1"/>
    <col min="7665" max="7665" width="17.88671875" style="37" bestFit="1" customWidth="1"/>
    <col min="7666" max="7666" width="7" style="37" bestFit="1" customWidth="1"/>
    <col min="7667" max="7919" width="11.5546875" style="37"/>
    <col min="7920" max="7920" width="4.109375" style="37" customWidth="1"/>
    <col min="7921" max="7921" width="17.88671875" style="37" bestFit="1" customWidth="1"/>
    <col min="7922" max="7922" width="7" style="37" bestFit="1" customWidth="1"/>
    <col min="7923" max="8175" width="11.5546875" style="37"/>
    <col min="8176" max="8176" width="4.109375" style="37" customWidth="1"/>
    <col min="8177" max="8177" width="17.88671875" style="37" bestFit="1" customWidth="1"/>
    <col min="8178" max="8178" width="7" style="37" bestFit="1" customWidth="1"/>
    <col min="8179" max="8431" width="11.5546875" style="37"/>
    <col min="8432" max="8432" width="4.109375" style="37" customWidth="1"/>
    <col min="8433" max="8433" width="17.88671875" style="37" bestFit="1" customWidth="1"/>
    <col min="8434" max="8434" width="7" style="37" bestFit="1" customWidth="1"/>
    <col min="8435" max="8687" width="11.5546875" style="37"/>
    <col min="8688" max="8688" width="4.109375" style="37" customWidth="1"/>
    <col min="8689" max="8689" width="17.88671875" style="37" bestFit="1" customWidth="1"/>
    <col min="8690" max="8690" width="7" style="37" bestFit="1" customWidth="1"/>
    <col min="8691" max="8943" width="11.5546875" style="37"/>
    <col min="8944" max="8944" width="4.109375" style="37" customWidth="1"/>
    <col min="8945" max="8945" width="17.88671875" style="37" bestFit="1" customWidth="1"/>
    <col min="8946" max="8946" width="7" style="37" bestFit="1" customWidth="1"/>
    <col min="8947" max="9199" width="11.5546875" style="37"/>
    <col min="9200" max="9200" width="4.109375" style="37" customWidth="1"/>
    <col min="9201" max="9201" width="17.88671875" style="37" bestFit="1" customWidth="1"/>
    <col min="9202" max="9202" width="7" style="37" bestFit="1" customWidth="1"/>
    <col min="9203" max="9455" width="11.5546875" style="37"/>
    <col min="9456" max="9456" width="4.109375" style="37" customWidth="1"/>
    <col min="9457" max="9457" width="17.88671875" style="37" bestFit="1" customWidth="1"/>
    <col min="9458" max="9458" width="7" style="37" bestFit="1" customWidth="1"/>
    <col min="9459" max="9711" width="11.5546875" style="37"/>
    <col min="9712" max="9712" width="4.109375" style="37" customWidth="1"/>
    <col min="9713" max="9713" width="17.88671875" style="37" bestFit="1" customWidth="1"/>
    <col min="9714" max="9714" width="7" style="37" bestFit="1" customWidth="1"/>
    <col min="9715" max="9967" width="11.5546875" style="37"/>
    <col min="9968" max="9968" width="4.109375" style="37" customWidth="1"/>
    <col min="9969" max="9969" width="17.88671875" style="37" bestFit="1" customWidth="1"/>
    <col min="9970" max="9970" width="7" style="37" bestFit="1" customWidth="1"/>
    <col min="9971" max="10223" width="11.5546875" style="37"/>
    <col min="10224" max="10224" width="4.109375" style="37" customWidth="1"/>
    <col min="10225" max="10225" width="17.88671875" style="37" bestFit="1" customWidth="1"/>
    <col min="10226" max="10226" width="7" style="37" bestFit="1" customWidth="1"/>
    <col min="10227" max="10479" width="11.5546875" style="37"/>
    <col min="10480" max="10480" width="4.109375" style="37" customWidth="1"/>
    <col min="10481" max="10481" width="17.88671875" style="37" bestFit="1" customWidth="1"/>
    <col min="10482" max="10482" width="7" style="37" bestFit="1" customWidth="1"/>
    <col min="10483" max="10735" width="11.5546875" style="37"/>
    <col min="10736" max="10736" width="4.109375" style="37" customWidth="1"/>
    <col min="10737" max="10737" width="17.88671875" style="37" bestFit="1" customWidth="1"/>
    <col min="10738" max="10738" width="7" style="37" bestFit="1" customWidth="1"/>
    <col min="10739" max="10991" width="11.5546875" style="37"/>
    <col min="10992" max="10992" width="4.109375" style="37" customWidth="1"/>
    <col min="10993" max="10993" width="17.88671875" style="37" bestFit="1" customWidth="1"/>
    <col min="10994" max="10994" width="7" style="37" bestFit="1" customWidth="1"/>
    <col min="10995" max="11247" width="11.5546875" style="37"/>
    <col min="11248" max="11248" width="4.109375" style="37" customWidth="1"/>
    <col min="11249" max="11249" width="17.88671875" style="37" bestFit="1" customWidth="1"/>
    <col min="11250" max="11250" width="7" style="37" bestFit="1" customWidth="1"/>
    <col min="11251" max="11503" width="11.5546875" style="37"/>
    <col min="11504" max="11504" width="4.109375" style="37" customWidth="1"/>
    <col min="11505" max="11505" width="17.88671875" style="37" bestFit="1" customWidth="1"/>
    <col min="11506" max="11506" width="7" style="37" bestFit="1" customWidth="1"/>
    <col min="11507" max="11759" width="11.5546875" style="37"/>
    <col min="11760" max="11760" width="4.109375" style="37" customWidth="1"/>
    <col min="11761" max="11761" width="17.88671875" style="37" bestFit="1" customWidth="1"/>
    <col min="11762" max="11762" width="7" style="37" bestFit="1" customWidth="1"/>
    <col min="11763" max="12015" width="11.5546875" style="37"/>
    <col min="12016" max="12016" width="4.109375" style="37" customWidth="1"/>
    <col min="12017" max="12017" width="17.88671875" style="37" bestFit="1" customWidth="1"/>
    <col min="12018" max="12018" width="7" style="37" bestFit="1" customWidth="1"/>
    <col min="12019" max="12271" width="11.5546875" style="37"/>
    <col min="12272" max="12272" width="4.109375" style="37" customWidth="1"/>
    <col min="12273" max="12273" width="17.88671875" style="37" bestFit="1" customWidth="1"/>
    <col min="12274" max="12274" width="7" style="37" bestFit="1" customWidth="1"/>
    <col min="12275" max="12527" width="11.5546875" style="37"/>
    <col min="12528" max="12528" width="4.109375" style="37" customWidth="1"/>
    <col min="12529" max="12529" width="17.88671875" style="37" bestFit="1" customWidth="1"/>
    <col min="12530" max="12530" width="7" style="37" bestFit="1" customWidth="1"/>
    <col min="12531" max="12783" width="11.5546875" style="37"/>
    <col min="12784" max="12784" width="4.109375" style="37" customWidth="1"/>
    <col min="12785" max="12785" width="17.88671875" style="37" bestFit="1" customWidth="1"/>
    <col min="12786" max="12786" width="7" style="37" bestFit="1" customWidth="1"/>
    <col min="12787" max="13039" width="11.5546875" style="37"/>
    <col min="13040" max="13040" width="4.109375" style="37" customWidth="1"/>
    <col min="13041" max="13041" width="17.88671875" style="37" bestFit="1" customWidth="1"/>
    <col min="13042" max="13042" width="7" style="37" bestFit="1" customWidth="1"/>
    <col min="13043" max="13295" width="11.5546875" style="37"/>
    <col min="13296" max="13296" width="4.109375" style="37" customWidth="1"/>
    <col min="13297" max="13297" width="17.88671875" style="37" bestFit="1" customWidth="1"/>
    <col min="13298" max="13298" width="7" style="37" bestFit="1" customWidth="1"/>
    <col min="13299" max="13551" width="11.5546875" style="37"/>
    <col min="13552" max="13552" width="4.109375" style="37" customWidth="1"/>
    <col min="13553" max="13553" width="17.88671875" style="37" bestFit="1" customWidth="1"/>
    <col min="13554" max="13554" width="7" style="37" bestFit="1" customWidth="1"/>
    <col min="13555" max="13807" width="11.5546875" style="37"/>
    <col min="13808" max="13808" width="4.109375" style="37" customWidth="1"/>
    <col min="13809" max="13809" width="17.88671875" style="37" bestFit="1" customWidth="1"/>
    <col min="13810" max="13810" width="7" style="37" bestFit="1" customWidth="1"/>
    <col min="13811" max="14063" width="11.5546875" style="37"/>
    <col min="14064" max="14064" width="4.109375" style="37" customWidth="1"/>
    <col min="14065" max="14065" width="17.88671875" style="37" bestFit="1" customWidth="1"/>
    <col min="14066" max="14066" width="7" style="37" bestFit="1" customWidth="1"/>
    <col min="14067" max="14319" width="11.5546875" style="37"/>
    <col min="14320" max="14320" width="4.109375" style="37" customWidth="1"/>
    <col min="14321" max="14321" width="17.88671875" style="37" bestFit="1" customWidth="1"/>
    <col min="14322" max="14322" width="7" style="37" bestFit="1" customWidth="1"/>
    <col min="14323" max="14575" width="11.5546875" style="37"/>
    <col min="14576" max="14576" width="4.109375" style="37" customWidth="1"/>
    <col min="14577" max="14577" width="17.88671875" style="37" bestFit="1" customWidth="1"/>
    <col min="14578" max="14578" width="7" style="37" bestFit="1" customWidth="1"/>
    <col min="14579" max="14831" width="11.5546875" style="37"/>
    <col min="14832" max="14832" width="4.109375" style="37" customWidth="1"/>
    <col min="14833" max="14833" width="17.88671875" style="37" bestFit="1" customWidth="1"/>
    <col min="14834" max="14834" width="7" style="37" bestFit="1" customWidth="1"/>
    <col min="14835" max="15087" width="11.5546875" style="37"/>
    <col min="15088" max="15088" width="4.109375" style="37" customWidth="1"/>
    <col min="15089" max="15089" width="17.88671875" style="37" bestFit="1" customWidth="1"/>
    <col min="15090" max="15090" width="7" style="37" bestFit="1" customWidth="1"/>
    <col min="15091" max="15343" width="11.5546875" style="37"/>
    <col min="15344" max="15344" width="4.109375" style="37" customWidth="1"/>
    <col min="15345" max="15345" width="17.88671875" style="37" bestFit="1" customWidth="1"/>
    <col min="15346" max="15346" width="7" style="37" bestFit="1" customWidth="1"/>
    <col min="15347" max="15599" width="11.5546875" style="37"/>
    <col min="15600" max="15600" width="4.109375" style="37" customWidth="1"/>
    <col min="15601" max="15601" width="17.88671875" style="37" bestFit="1" customWidth="1"/>
    <col min="15602" max="15602" width="7" style="37" bestFit="1" customWidth="1"/>
    <col min="15603" max="15855" width="11.5546875" style="37"/>
    <col min="15856" max="15856" width="4.109375" style="37" customWidth="1"/>
    <col min="15857" max="15857" width="17.88671875" style="37" bestFit="1" customWidth="1"/>
    <col min="15858" max="15858" width="7" style="37" bestFit="1" customWidth="1"/>
    <col min="15859" max="16111" width="11.5546875" style="37"/>
    <col min="16112" max="16112" width="4.109375" style="37" customWidth="1"/>
    <col min="16113" max="16113" width="17.88671875" style="37" bestFit="1" customWidth="1"/>
    <col min="16114" max="16114" width="7" style="37" bestFit="1" customWidth="1"/>
    <col min="16115" max="16384" width="11.5546875" style="37"/>
  </cols>
  <sheetData>
    <row r="1" spans="1:25" ht="30" customHeight="1" x14ac:dyDescent="0.35">
      <c r="B1" s="120" t="s">
        <v>123</v>
      </c>
      <c r="C1" s="121"/>
      <c r="D1" s="121"/>
      <c r="E1" s="121"/>
      <c r="F1" s="121"/>
      <c r="G1" s="121"/>
      <c r="H1" s="121"/>
      <c r="I1" s="121"/>
      <c r="J1" s="122"/>
      <c r="K1" s="81"/>
      <c r="L1" s="82"/>
      <c r="M1" s="82"/>
      <c r="N1" s="83"/>
      <c r="O1" s="83"/>
      <c r="S1" s="83"/>
      <c r="T1" s="83"/>
      <c r="U1" s="83"/>
    </row>
    <row r="2" spans="1:25" ht="19.95" customHeight="1" x14ac:dyDescent="0.35">
      <c r="B2" s="134" t="s">
        <v>48</v>
      </c>
      <c r="C2" s="135"/>
      <c r="D2" s="135"/>
      <c r="E2" s="141" t="s">
        <v>0</v>
      </c>
      <c r="F2" s="142"/>
      <c r="G2" s="142"/>
      <c r="H2" s="142"/>
      <c r="I2" s="143" t="s">
        <v>105</v>
      </c>
      <c r="J2" s="144"/>
      <c r="K2" s="81"/>
      <c r="L2" s="82"/>
      <c r="N2" s="83"/>
      <c r="O2" s="83"/>
      <c r="P2" s="84"/>
      <c r="Q2" s="84"/>
      <c r="S2" s="84"/>
      <c r="T2" s="84"/>
      <c r="U2" s="84"/>
    </row>
    <row r="3" spans="1:25" ht="19.95" customHeight="1" thickBot="1" x14ac:dyDescent="0.4">
      <c r="B3" s="150" t="s">
        <v>47</v>
      </c>
      <c r="C3" s="151"/>
      <c r="D3" s="151"/>
      <c r="E3" s="139" t="s">
        <v>49</v>
      </c>
      <c r="F3" s="140"/>
      <c r="G3" s="140"/>
      <c r="H3" s="140"/>
      <c r="I3" s="145" t="s">
        <v>66</v>
      </c>
      <c r="J3" s="146"/>
      <c r="K3" s="85" t="s">
        <v>73</v>
      </c>
      <c r="L3" s="82"/>
      <c r="M3" s="82"/>
      <c r="N3" s="83"/>
      <c r="O3" s="83"/>
      <c r="S3" s="83"/>
      <c r="T3" s="83"/>
      <c r="U3" s="83"/>
    </row>
    <row r="4" spans="1:25" ht="30" customHeight="1" thickBot="1" x14ac:dyDescent="0.4">
      <c r="B4" s="147" t="s">
        <v>2</v>
      </c>
      <c r="C4" s="148"/>
      <c r="D4" s="148"/>
      <c r="E4" s="148"/>
      <c r="F4" s="148"/>
      <c r="G4" s="148"/>
      <c r="H4" s="148"/>
      <c r="I4" s="148"/>
      <c r="J4" s="149"/>
      <c r="K4" s="86" t="s">
        <v>101</v>
      </c>
      <c r="L4" s="82"/>
      <c r="M4" s="82"/>
      <c r="N4" s="83"/>
      <c r="O4" s="83"/>
      <c r="S4" s="83"/>
      <c r="T4" s="83"/>
      <c r="U4" s="83"/>
    </row>
    <row r="5" spans="1:25" ht="25.2" customHeight="1" thickBot="1" x14ac:dyDescent="0.4">
      <c r="B5" s="155" t="s">
        <v>46</v>
      </c>
      <c r="C5" s="156"/>
      <c r="D5" s="156"/>
      <c r="E5" s="156"/>
      <c r="F5" s="40"/>
      <c r="G5" s="152" t="s">
        <v>121</v>
      </c>
      <c r="H5" s="153"/>
      <c r="I5" s="153"/>
      <c r="J5" s="154"/>
      <c r="K5" s="41" t="s">
        <v>72</v>
      </c>
      <c r="L5" s="82"/>
      <c r="M5" s="82"/>
      <c r="N5" s="83"/>
      <c r="O5" s="83"/>
      <c r="P5" s="87"/>
      <c r="Q5" s="88"/>
      <c r="R5" s="88"/>
      <c r="S5" s="88"/>
      <c r="T5" s="88"/>
      <c r="U5" s="84"/>
      <c r="V5" s="84"/>
      <c r="W5" s="37"/>
      <c r="X5" s="37"/>
      <c r="Y5" s="37"/>
    </row>
    <row r="6" spans="1:25" ht="25.2" customHeight="1" thickBot="1" x14ac:dyDescent="0.4">
      <c r="B6" s="155" t="s">
        <v>51</v>
      </c>
      <c r="C6" s="156"/>
      <c r="D6" s="156"/>
      <c r="E6" s="156"/>
      <c r="F6" s="40"/>
      <c r="G6" s="201" t="s">
        <v>122</v>
      </c>
      <c r="H6" s="202"/>
      <c r="I6" s="202"/>
      <c r="J6" s="42" t="s">
        <v>71</v>
      </c>
      <c r="K6" s="41" t="s">
        <v>92</v>
      </c>
      <c r="L6" s="82"/>
      <c r="M6" s="82"/>
      <c r="N6" s="83"/>
      <c r="O6" s="83"/>
      <c r="P6" s="87"/>
      <c r="Q6" s="89"/>
      <c r="R6" s="89"/>
      <c r="S6" s="89"/>
      <c r="T6" s="89"/>
      <c r="U6" s="90"/>
      <c r="V6" s="90"/>
      <c r="W6" s="78"/>
      <c r="X6" s="78"/>
    </row>
    <row r="7" spans="1:25" ht="22.2" customHeight="1" thickBot="1" x14ac:dyDescent="0.4">
      <c r="A7" s="168" t="s">
        <v>90</v>
      </c>
      <c r="B7" s="136" t="s">
        <v>76</v>
      </c>
      <c r="C7" s="137"/>
      <c r="D7" s="137"/>
      <c r="E7" s="138"/>
      <c r="F7" s="91"/>
      <c r="G7" s="157" t="s">
        <v>96</v>
      </c>
      <c r="H7" s="158"/>
      <c r="I7" s="158"/>
      <c r="J7" s="159"/>
      <c r="K7" s="166" t="s">
        <v>102</v>
      </c>
      <c r="L7" s="82"/>
      <c r="M7" s="82"/>
      <c r="N7" s="83"/>
      <c r="O7" s="83"/>
      <c r="P7" s="87"/>
      <c r="Q7" s="87"/>
      <c r="R7" s="87"/>
      <c r="S7" s="82"/>
      <c r="T7" s="82"/>
    </row>
    <row r="8" spans="1:25" ht="16.2" customHeight="1" x14ac:dyDescent="0.35">
      <c r="A8" s="169"/>
      <c r="B8" s="125" t="s">
        <v>80</v>
      </c>
      <c r="C8" s="126"/>
      <c r="D8" s="127"/>
      <c r="E8" s="34">
        <v>0.37</v>
      </c>
      <c r="G8" s="160"/>
      <c r="H8" s="161"/>
      <c r="I8" s="161"/>
      <c r="J8" s="162"/>
      <c r="K8" s="167"/>
      <c r="N8" s="83"/>
      <c r="O8" s="83"/>
      <c r="P8" s="87"/>
      <c r="Q8" s="87"/>
      <c r="R8" s="87"/>
      <c r="S8" s="82"/>
      <c r="T8" s="82"/>
    </row>
    <row r="9" spans="1:25" ht="16.2" customHeight="1" thickBot="1" x14ac:dyDescent="0.4">
      <c r="A9" s="170"/>
      <c r="B9" s="128" t="s">
        <v>15</v>
      </c>
      <c r="C9" s="129"/>
      <c r="D9" s="130"/>
      <c r="E9" s="35">
        <v>0.26</v>
      </c>
      <c r="G9" s="163"/>
      <c r="H9" s="164"/>
      <c r="I9" s="164"/>
      <c r="J9" s="165"/>
      <c r="K9" s="167"/>
      <c r="N9" s="93"/>
      <c r="O9" s="83"/>
      <c r="P9" s="87"/>
    </row>
    <row r="10" spans="1:25" ht="16.95" customHeight="1" thickBot="1" x14ac:dyDescent="0.4">
      <c r="B10" s="131" t="s">
        <v>89</v>
      </c>
      <c r="C10" s="132"/>
      <c r="D10" s="132"/>
      <c r="E10" s="133"/>
      <c r="G10" s="178" t="s">
        <v>96</v>
      </c>
      <c r="H10" s="179"/>
      <c r="I10" s="180"/>
      <c r="J10" s="45" t="s">
        <v>64</v>
      </c>
      <c r="K10" s="46"/>
      <c r="N10" s="83"/>
      <c r="O10" s="83"/>
      <c r="P10" s="87"/>
    </row>
    <row r="11" spans="1:25" ht="16.2" customHeight="1" x14ac:dyDescent="0.35">
      <c r="B11" s="94" t="str">
        <f>IF(G6="Tubular Daylighting Device", "Diameter [ft]","Width [ft]")</f>
        <v>Diameter [ft]</v>
      </c>
      <c r="C11" s="95">
        <f>_xlfn.IFNA(VLOOKUP(G6,'Default NFRC Sizes'!$B$6:$F$20,4,FALSE),"-")</f>
        <v>1.1482939632545932</v>
      </c>
      <c r="D11" s="63" t="str">
        <f>IF(G6="Tubular Daylighting Device","","Height [ft]")</f>
        <v/>
      </c>
      <c r="E11" s="96" t="str">
        <f>_xlfn.IFNA(VLOOKUP(G6,'Default NFRC Sizes'!$B$6:$F$20,5,FALSE),"-")</f>
        <v>-</v>
      </c>
      <c r="G11" s="123" t="s">
        <v>16</v>
      </c>
      <c r="H11" s="177"/>
      <c r="I11" s="32">
        <v>0.19041</v>
      </c>
      <c r="J11" s="49" t="s">
        <v>82</v>
      </c>
      <c r="K11" s="50" t="s">
        <v>103</v>
      </c>
      <c r="N11" s="83"/>
      <c r="O11" s="83"/>
      <c r="P11" s="87"/>
      <c r="Q11" s="87"/>
      <c r="R11" s="87"/>
      <c r="S11" s="82"/>
      <c r="T11" s="82"/>
    </row>
    <row r="12" spans="1:25" ht="16.2" customHeight="1" x14ac:dyDescent="0.35">
      <c r="B12" s="123" t="s">
        <v>26</v>
      </c>
      <c r="C12" s="124"/>
      <c r="D12" s="47" t="s">
        <v>86</v>
      </c>
      <c r="E12" s="104">
        <f>IFERROR(IF(G6="Tubular Daylighting Device",PI()*(((C11-((I12/12)*2))/2)^2),(E11-(I12/12+I14/12))*(C11-2*I13/12)),"-")</f>
        <v>0.52163069476435719</v>
      </c>
      <c r="G12" s="123" t="s">
        <v>93</v>
      </c>
      <c r="H12" s="177"/>
      <c r="I12" s="33">
        <v>2</v>
      </c>
      <c r="J12" s="51" t="s">
        <v>81</v>
      </c>
      <c r="K12" s="167" t="s">
        <v>74</v>
      </c>
      <c r="N12" s="83"/>
      <c r="O12" s="83"/>
      <c r="P12" s="97"/>
      <c r="Q12" s="97"/>
      <c r="R12" s="97"/>
      <c r="S12" s="97"/>
      <c r="T12" s="97"/>
      <c r="U12" s="97"/>
      <c r="V12" s="97"/>
      <c r="W12" s="78"/>
      <c r="X12" s="78"/>
    </row>
    <row r="13" spans="1:25" ht="16.2" customHeight="1" x14ac:dyDescent="0.35">
      <c r="B13" s="123" t="s">
        <v>29</v>
      </c>
      <c r="C13" s="124"/>
      <c r="D13" s="53" t="s">
        <v>86</v>
      </c>
      <c r="E13" s="104">
        <f>IFERROR(E14-E12,"-")</f>
        <v>0.51397885058730641</v>
      </c>
      <c r="G13" s="123" t="s">
        <v>94</v>
      </c>
      <c r="H13" s="177"/>
      <c r="I13" s="33">
        <v>2</v>
      </c>
      <c r="J13" s="51" t="s">
        <v>81</v>
      </c>
      <c r="K13" s="167"/>
      <c r="N13" s="83"/>
      <c r="O13" s="83"/>
      <c r="P13" s="97"/>
      <c r="Q13" s="97"/>
      <c r="R13" s="97"/>
      <c r="S13" s="97"/>
      <c r="T13" s="97"/>
      <c r="U13" s="97"/>
      <c r="V13" s="97"/>
    </row>
    <row r="14" spans="1:25" ht="16.2" customHeight="1" x14ac:dyDescent="0.35">
      <c r="B14" s="123" t="s">
        <v>87</v>
      </c>
      <c r="C14" s="124"/>
      <c r="D14" s="54" t="s">
        <v>86</v>
      </c>
      <c r="E14" s="104">
        <f>IFERROR(IF(G6="Tubular Daylighting Device",PI()*(((C11/2)^2)),C11*E11),"-")</f>
        <v>1.0356095453516636</v>
      </c>
      <c r="G14" s="123" t="s">
        <v>107</v>
      </c>
      <c r="H14" s="177"/>
      <c r="I14" s="33">
        <v>2</v>
      </c>
      <c r="J14" s="51" t="s">
        <v>81</v>
      </c>
      <c r="K14" s="167"/>
      <c r="L14" s="98"/>
      <c r="M14" s="99"/>
      <c r="N14" s="83"/>
      <c r="O14" s="83"/>
      <c r="P14" s="97"/>
      <c r="Q14" s="97"/>
      <c r="R14" s="97"/>
      <c r="S14" s="97"/>
      <c r="T14" s="97"/>
      <c r="U14" s="97"/>
      <c r="V14" s="97"/>
    </row>
    <row r="15" spans="1:25" ht="16.2" customHeight="1" thickBot="1" x14ac:dyDescent="0.4">
      <c r="B15" s="175" t="s">
        <v>37</v>
      </c>
      <c r="C15" s="176"/>
      <c r="D15" s="55" t="s">
        <v>88</v>
      </c>
      <c r="E15" s="105">
        <f>IFERROR(IF(G6="Tubular Daylighting Device",(C11-((I12/12)*2))*PI(), 2*((E11-I12/12-I14/12)+(C11-2*I13/12))),"-")</f>
        <v>2.5602743279255402</v>
      </c>
      <c r="G15" s="175" t="s">
        <v>38</v>
      </c>
      <c r="H15" s="181"/>
      <c r="I15" s="24">
        <v>2.3E-2</v>
      </c>
      <c r="J15" s="57" t="s">
        <v>95</v>
      </c>
      <c r="K15" s="41" t="s">
        <v>91</v>
      </c>
      <c r="N15" s="37"/>
      <c r="O15" s="37"/>
      <c r="P15" s="87"/>
      <c r="Q15" s="87"/>
      <c r="R15" s="87"/>
      <c r="S15" s="82"/>
      <c r="T15" s="82"/>
    </row>
    <row r="16" spans="1:25" ht="7.95" customHeight="1" thickBot="1" x14ac:dyDescent="0.4">
      <c r="B16" s="58"/>
      <c r="G16" s="100"/>
      <c r="H16" s="100"/>
      <c r="I16" s="100"/>
      <c r="J16" s="101"/>
      <c r="N16" s="37"/>
      <c r="O16" s="37"/>
      <c r="P16" s="87"/>
      <c r="Q16" s="87"/>
      <c r="R16" s="87"/>
      <c r="S16" s="82"/>
      <c r="T16" s="82"/>
    </row>
    <row r="17" spans="2:25" ht="21.6" customHeight="1" thickBot="1" x14ac:dyDescent="0.4">
      <c r="B17" s="182" t="s">
        <v>106</v>
      </c>
      <c r="C17" s="183"/>
      <c r="D17" s="183"/>
      <c r="E17" s="183"/>
      <c r="F17" s="183"/>
      <c r="G17" s="183"/>
      <c r="H17" s="183"/>
      <c r="I17" s="183"/>
      <c r="J17" s="184"/>
      <c r="K17" s="61" t="s">
        <v>99</v>
      </c>
      <c r="N17" s="37"/>
      <c r="O17" s="37"/>
      <c r="P17" s="37"/>
      <c r="Q17" s="37"/>
      <c r="R17" s="37"/>
      <c r="S17" s="37"/>
      <c r="T17" s="37"/>
    </row>
    <row r="18" spans="2:25" ht="16.2" thickBot="1" x14ac:dyDescent="0.4">
      <c r="B18" s="193" t="s">
        <v>97</v>
      </c>
      <c r="C18" s="194"/>
      <c r="D18" s="194"/>
      <c r="E18" s="194"/>
      <c r="F18" s="194"/>
      <c r="G18" s="194"/>
      <c r="H18" s="194"/>
      <c r="I18" s="194"/>
      <c r="J18" s="195"/>
      <c r="K18" s="65"/>
      <c r="N18" s="37"/>
      <c r="O18" s="37"/>
      <c r="P18" s="37"/>
      <c r="Q18" s="37"/>
      <c r="R18" s="37"/>
      <c r="S18" s="37"/>
      <c r="T18" s="37"/>
    </row>
    <row r="19" spans="2:25" ht="16.2" customHeight="1" x14ac:dyDescent="0.35">
      <c r="B19" s="203" t="s">
        <v>16</v>
      </c>
      <c r="C19" s="204"/>
      <c r="D19" s="204"/>
      <c r="E19" s="204"/>
      <c r="F19" s="171" t="s">
        <v>82</v>
      </c>
      <c r="G19" s="172"/>
      <c r="H19" s="173">
        <f>I11</f>
        <v>0.19041</v>
      </c>
      <c r="I19" s="173"/>
      <c r="J19" s="174"/>
      <c r="K19" s="62"/>
      <c r="N19" s="37"/>
      <c r="O19" s="37"/>
      <c r="P19" s="37"/>
      <c r="Q19" s="37"/>
      <c r="R19" s="37"/>
      <c r="S19" s="37"/>
      <c r="T19" s="37"/>
    </row>
    <row r="20" spans="2:25" ht="21" customHeight="1" thickBot="1" x14ac:dyDescent="0.4">
      <c r="B20" s="205" t="s">
        <v>85</v>
      </c>
      <c r="C20" s="206"/>
      <c r="D20" s="206"/>
      <c r="E20" s="206"/>
      <c r="F20" s="206"/>
      <c r="G20" s="207"/>
      <c r="H20" s="208">
        <f>IFERROR(((E9*E14)/E12),"-")</f>
        <v>0.51618603831024179</v>
      </c>
      <c r="I20" s="208"/>
      <c r="J20" s="209"/>
      <c r="K20" s="62" t="s">
        <v>120</v>
      </c>
      <c r="N20" s="37"/>
      <c r="O20" s="37"/>
      <c r="P20" s="37"/>
      <c r="Q20" s="37"/>
      <c r="R20" s="37"/>
      <c r="S20" s="37"/>
      <c r="T20" s="37"/>
      <c r="U20" s="37"/>
      <c r="V20" s="37"/>
      <c r="W20" s="37"/>
      <c r="X20" s="37"/>
      <c r="Y20" s="37"/>
    </row>
    <row r="21" spans="2:25" ht="16.2" thickBot="1" x14ac:dyDescent="0.4">
      <c r="B21" s="193" t="s">
        <v>21</v>
      </c>
      <c r="C21" s="194"/>
      <c r="D21" s="194"/>
      <c r="E21" s="194"/>
      <c r="F21" s="194"/>
      <c r="G21" s="194"/>
      <c r="H21" s="194"/>
      <c r="I21" s="194"/>
      <c r="J21" s="195"/>
      <c r="K21" s="65"/>
      <c r="N21" s="37"/>
      <c r="O21" s="37"/>
      <c r="P21" s="37"/>
      <c r="Q21" s="37"/>
      <c r="R21" s="37"/>
      <c r="S21" s="37"/>
      <c r="T21" s="37"/>
      <c r="U21" s="37"/>
      <c r="V21" s="37"/>
      <c r="W21" s="37"/>
      <c r="X21" s="37"/>
      <c r="Y21" s="37"/>
    </row>
    <row r="22" spans="2:25" x14ac:dyDescent="0.35">
      <c r="B22" s="196" t="s">
        <v>77</v>
      </c>
      <c r="C22" s="197"/>
      <c r="D22" s="197"/>
      <c r="E22" s="197"/>
      <c r="F22" s="198"/>
      <c r="G22" s="66" t="s">
        <v>44</v>
      </c>
      <c r="H22" s="66" t="s">
        <v>45</v>
      </c>
      <c r="I22" s="66" t="s">
        <v>27</v>
      </c>
      <c r="J22" s="67" t="s">
        <v>30</v>
      </c>
      <c r="K22" s="65"/>
      <c r="N22" s="37"/>
      <c r="O22" s="37"/>
      <c r="P22" s="37"/>
      <c r="Q22" s="37"/>
      <c r="R22" s="37"/>
      <c r="S22" s="37"/>
      <c r="T22" s="37"/>
      <c r="U22" s="37"/>
      <c r="V22" s="37"/>
      <c r="W22" s="37"/>
      <c r="X22" s="37"/>
      <c r="Y22" s="37"/>
    </row>
    <row r="23" spans="2:25" x14ac:dyDescent="0.35">
      <c r="B23" s="191" t="s">
        <v>78</v>
      </c>
      <c r="C23" s="192"/>
      <c r="D23" s="192"/>
      <c r="E23" s="199" t="s">
        <v>81</v>
      </c>
      <c r="F23" s="200"/>
      <c r="G23" s="68">
        <f>I13</f>
        <v>2</v>
      </c>
      <c r="H23" s="68">
        <f>G23</f>
        <v>2</v>
      </c>
      <c r="I23" s="68">
        <f>I12</f>
        <v>2</v>
      </c>
      <c r="J23" s="69">
        <f>I14</f>
        <v>2</v>
      </c>
      <c r="K23" s="65"/>
      <c r="N23" s="37"/>
      <c r="O23" s="37"/>
      <c r="P23" s="37"/>
      <c r="Q23" s="37"/>
      <c r="R23" s="37"/>
      <c r="S23" s="37"/>
      <c r="T23" s="37"/>
      <c r="U23" s="37"/>
      <c r="V23" s="37"/>
      <c r="W23" s="37"/>
      <c r="X23" s="37"/>
      <c r="Y23" s="37"/>
    </row>
    <row r="24" spans="2:25" ht="21" customHeight="1" x14ac:dyDescent="0.35">
      <c r="B24" s="191" t="s">
        <v>34</v>
      </c>
      <c r="C24" s="192"/>
      <c r="D24" s="192"/>
      <c r="E24" s="185" t="s">
        <v>82</v>
      </c>
      <c r="F24" s="186"/>
      <c r="G24" s="68">
        <f>IFERROR(((E8*E14)-(I15*E15)-(I11*E12))/E13,"-")</f>
        <v>0.43769412183144563</v>
      </c>
      <c r="H24" s="68">
        <f>G24</f>
        <v>0.43769412183144563</v>
      </c>
      <c r="I24" s="68">
        <f t="shared" ref="I24:J26" si="0">H24</f>
        <v>0.43769412183144563</v>
      </c>
      <c r="J24" s="69">
        <f t="shared" si="0"/>
        <v>0.43769412183144563</v>
      </c>
      <c r="K24" s="62" t="s">
        <v>98</v>
      </c>
      <c r="N24" s="37"/>
      <c r="O24" s="37"/>
      <c r="P24" s="37"/>
      <c r="Q24" s="37"/>
      <c r="R24" s="37"/>
      <c r="S24" s="37"/>
      <c r="T24" s="37"/>
      <c r="U24" s="37"/>
      <c r="V24" s="37"/>
      <c r="W24" s="37"/>
      <c r="X24" s="37"/>
      <c r="Y24" s="37"/>
    </row>
    <row r="25" spans="2:25" ht="15.6" customHeight="1" x14ac:dyDescent="0.35">
      <c r="B25" s="191" t="s">
        <v>38</v>
      </c>
      <c r="C25" s="192"/>
      <c r="D25" s="192"/>
      <c r="E25" s="185" t="s">
        <v>83</v>
      </c>
      <c r="F25" s="186"/>
      <c r="G25" s="71">
        <f>I15</f>
        <v>2.3E-2</v>
      </c>
      <c r="H25" s="71">
        <f>G25</f>
        <v>2.3E-2</v>
      </c>
      <c r="I25" s="71">
        <f t="shared" si="0"/>
        <v>2.3E-2</v>
      </c>
      <c r="J25" s="72">
        <f t="shared" si="0"/>
        <v>2.3E-2</v>
      </c>
      <c r="K25" s="65"/>
      <c r="N25" s="37"/>
      <c r="O25" s="37"/>
      <c r="P25" s="37"/>
      <c r="Q25" s="37"/>
      <c r="R25" s="37"/>
      <c r="S25" s="37"/>
      <c r="T25" s="37"/>
      <c r="U25" s="37"/>
      <c r="V25" s="37"/>
      <c r="W25" s="37"/>
      <c r="X25" s="37"/>
      <c r="Y25" s="37"/>
    </row>
    <row r="26" spans="2:25" ht="16.2" customHeight="1" thickBot="1" x14ac:dyDescent="0.4">
      <c r="B26" s="189" t="s">
        <v>84</v>
      </c>
      <c r="C26" s="190"/>
      <c r="D26" s="190"/>
      <c r="E26" s="187" t="s">
        <v>83</v>
      </c>
      <c r="F26" s="188"/>
      <c r="G26" s="73" t="s">
        <v>79</v>
      </c>
      <c r="H26" s="74" t="str">
        <f>G26</f>
        <v>varies</v>
      </c>
      <c r="I26" s="75" t="str">
        <f t="shared" si="0"/>
        <v>varies</v>
      </c>
      <c r="J26" s="76" t="str">
        <f t="shared" si="0"/>
        <v>varies</v>
      </c>
      <c r="K26" s="62" t="s">
        <v>100</v>
      </c>
      <c r="N26" s="37"/>
      <c r="O26" s="37"/>
      <c r="P26" s="37"/>
      <c r="Q26" s="37"/>
      <c r="R26" s="37"/>
      <c r="S26" s="37"/>
      <c r="T26" s="37"/>
      <c r="U26" s="37"/>
      <c r="V26" s="37"/>
      <c r="W26" s="37"/>
      <c r="X26" s="37"/>
      <c r="Y26" s="37"/>
    </row>
    <row r="27" spans="2:25" ht="16.2" customHeight="1" x14ac:dyDescent="0.35">
      <c r="G27" s="100"/>
      <c r="H27" s="100"/>
      <c r="I27" s="100"/>
      <c r="J27" s="100"/>
      <c r="K27" s="103"/>
      <c r="L27" s="98"/>
      <c r="M27" s="99"/>
      <c r="N27" s="37"/>
      <c r="O27" s="37"/>
      <c r="P27" s="37"/>
      <c r="Q27" s="37"/>
      <c r="R27" s="37"/>
      <c r="S27" s="37"/>
      <c r="T27" s="37"/>
      <c r="U27" s="37"/>
      <c r="V27" s="37"/>
      <c r="W27" s="37"/>
      <c r="X27" s="37"/>
      <c r="Y27" s="37"/>
    </row>
    <row r="28" spans="2:25" ht="13.95" customHeight="1" x14ac:dyDescent="0.35"/>
    <row r="29" spans="2:25" ht="13.95" customHeight="1" x14ac:dyDescent="0.35"/>
    <row r="30" spans="2:25" ht="13.95" customHeight="1" x14ac:dyDescent="0.35"/>
    <row r="31" spans="2:25" ht="13.95" customHeight="1" x14ac:dyDescent="0.35"/>
    <row r="32" spans="2:25" ht="13.95" customHeight="1" x14ac:dyDescent="0.35"/>
    <row r="33" ht="13.95" customHeight="1" x14ac:dyDescent="0.35"/>
    <row r="34" ht="13.95" customHeight="1" x14ac:dyDescent="0.35"/>
    <row r="35" ht="13.95" customHeight="1" x14ac:dyDescent="0.35"/>
    <row r="36" ht="13.95" customHeight="1" x14ac:dyDescent="0.35"/>
    <row r="37" ht="13.95" customHeight="1" x14ac:dyDescent="0.35"/>
    <row r="38" ht="13.95" customHeight="1" x14ac:dyDescent="0.35"/>
    <row r="39" ht="13.95" customHeight="1" x14ac:dyDescent="0.35"/>
    <row r="40" ht="13.95" customHeight="1" x14ac:dyDescent="0.35"/>
    <row r="41" ht="13.95" customHeight="1" x14ac:dyDescent="0.35"/>
    <row r="42" ht="13.95" customHeight="1" x14ac:dyDescent="0.35"/>
    <row r="43" ht="13.95" customHeight="1" x14ac:dyDescent="0.35"/>
    <row r="44" ht="13.95" customHeight="1" x14ac:dyDescent="0.35"/>
    <row r="45" ht="13.95" customHeight="1" x14ac:dyDescent="0.35"/>
    <row r="46" ht="13.95" customHeight="1" x14ac:dyDescent="0.35"/>
    <row r="47" ht="13.95" customHeight="1" x14ac:dyDescent="0.35"/>
    <row r="48" ht="13.95" customHeight="1" x14ac:dyDescent="0.35"/>
    <row r="49" ht="13.95" customHeight="1" x14ac:dyDescent="0.35"/>
    <row r="50" ht="13.95" customHeight="1" x14ac:dyDescent="0.35"/>
    <row r="51" ht="13.95" customHeight="1" x14ac:dyDescent="0.35"/>
    <row r="52" ht="13.95" customHeight="1" x14ac:dyDescent="0.35"/>
    <row r="53" ht="13.95" customHeight="1" x14ac:dyDescent="0.35"/>
    <row r="54" ht="13.95" customHeight="1" x14ac:dyDescent="0.35"/>
    <row r="55" ht="13.95" customHeight="1" x14ac:dyDescent="0.35"/>
    <row r="56" ht="13.95" customHeight="1" x14ac:dyDescent="0.35"/>
    <row r="57" ht="13.95" customHeight="1" x14ac:dyDescent="0.35"/>
    <row r="58" ht="13.95" customHeight="1" x14ac:dyDescent="0.35"/>
    <row r="59" ht="13.95" customHeight="1" x14ac:dyDescent="0.35"/>
    <row r="60" ht="13.95" customHeight="1" x14ac:dyDescent="0.35"/>
    <row r="61" ht="13.95" customHeight="1" x14ac:dyDescent="0.35"/>
    <row r="62" ht="13.95" customHeight="1" x14ac:dyDescent="0.35"/>
    <row r="63" ht="13.95" customHeight="1" x14ac:dyDescent="0.35"/>
  </sheetData>
  <sheetProtection sheet="1" objects="1" scenarios="1"/>
  <mergeCells count="47">
    <mergeCell ref="E24:F24"/>
    <mergeCell ref="E25:F25"/>
    <mergeCell ref="B6:E6"/>
    <mergeCell ref="E26:F26"/>
    <mergeCell ref="B26:D26"/>
    <mergeCell ref="B24:D24"/>
    <mergeCell ref="B25:D25"/>
    <mergeCell ref="B21:J21"/>
    <mergeCell ref="B22:F22"/>
    <mergeCell ref="B23:D23"/>
    <mergeCell ref="E23:F23"/>
    <mergeCell ref="G6:I6"/>
    <mergeCell ref="B18:J18"/>
    <mergeCell ref="B19:E19"/>
    <mergeCell ref="B20:G20"/>
    <mergeCell ref="H20:J20"/>
    <mergeCell ref="G7:J9"/>
    <mergeCell ref="K7:K9"/>
    <mergeCell ref="A7:A9"/>
    <mergeCell ref="F19:G19"/>
    <mergeCell ref="H19:J19"/>
    <mergeCell ref="B15:C15"/>
    <mergeCell ref="G13:H13"/>
    <mergeCell ref="G10:I10"/>
    <mergeCell ref="B14:C14"/>
    <mergeCell ref="K12:K14"/>
    <mergeCell ref="G11:H11"/>
    <mergeCell ref="G14:H14"/>
    <mergeCell ref="G15:H15"/>
    <mergeCell ref="B17:J17"/>
    <mergeCell ref="G12:H12"/>
    <mergeCell ref="B1:J1"/>
    <mergeCell ref="B12:C12"/>
    <mergeCell ref="B13:C13"/>
    <mergeCell ref="B8:D8"/>
    <mergeCell ref="B9:D9"/>
    <mergeCell ref="B10:E10"/>
    <mergeCell ref="B2:D2"/>
    <mergeCell ref="B7:E7"/>
    <mergeCell ref="E3:H3"/>
    <mergeCell ref="E2:H2"/>
    <mergeCell ref="I2:J2"/>
    <mergeCell ref="I3:J3"/>
    <mergeCell ref="B4:J4"/>
    <mergeCell ref="B3:D3"/>
    <mergeCell ref="G5:J5"/>
    <mergeCell ref="B5:E5"/>
  </mergeCells>
  <dataValidations count="1">
    <dataValidation allowBlank="1" showInputMessage="1" showErrorMessage="1" prompt="Select the cell to the left to activate the drop-down menu." sqref="J6" xr:uid="{97990BDF-315A-42B4-83AA-249EE911D2A4}"/>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2B4A30D-AD32-4CD8-81C7-2FB80DE20652}">
          <x14:formula1>
            <xm:f>'Default NFRC Sizes'!$B$6:$B$20</xm:f>
          </x14:formula1>
          <xm:sqref>G6:H6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25D81-F677-4AA3-91D0-9CA077547C54}">
  <dimension ref="A1:T38"/>
  <sheetViews>
    <sheetView showGridLines="0" zoomScaleNormal="100" workbookViewId="0">
      <pane ySplit="4" topLeftCell="A5" activePane="bottomLeft" state="frozen"/>
      <selection pane="bottomLeft" activeCell="B1" sqref="B1:J1"/>
    </sheetView>
  </sheetViews>
  <sheetFormatPr defaultColWidth="11.5546875" defaultRowHeight="15.6" x14ac:dyDescent="0.35"/>
  <cols>
    <col min="1" max="1" width="15.6640625" style="37" customWidth="1"/>
    <col min="2" max="5" width="12.6640625" style="37" customWidth="1"/>
    <col min="6" max="6" width="1.6640625" style="37" customWidth="1"/>
    <col min="7" max="10" width="12.6640625" style="37" customWidth="1"/>
    <col min="11" max="11" width="65.6640625" style="6" customWidth="1"/>
    <col min="12" max="12" width="11" style="11" customWidth="1"/>
    <col min="13" max="13" width="11.109375" style="11" bestFit="1" customWidth="1"/>
    <col min="14" max="14" width="4.33203125" style="6" customWidth="1"/>
    <col min="15" max="16" width="12.33203125" style="6" customWidth="1"/>
    <col min="17" max="17" width="11" style="11" customWidth="1"/>
    <col min="18" max="18" width="10.33203125" style="11" bestFit="1" customWidth="1"/>
    <col min="19" max="19" width="4.33203125" style="11" customWidth="1"/>
    <col min="20" max="20" width="12.33203125" style="11" customWidth="1"/>
    <col min="21" max="21" width="12.33203125" style="37" customWidth="1"/>
    <col min="22" max="22" width="11" style="37" customWidth="1"/>
    <col min="23" max="23" width="11.109375" style="37" bestFit="1" customWidth="1"/>
    <col min="24" max="24" width="4.33203125" style="37" customWidth="1"/>
    <col min="25" max="26" width="12.33203125" style="37" customWidth="1"/>
    <col min="27" max="27" width="11" style="37" customWidth="1"/>
    <col min="28" max="28" width="11.109375" style="37" bestFit="1" customWidth="1"/>
    <col min="29" max="29" width="4.33203125" style="37" customWidth="1"/>
    <col min="30" max="234" width="11.5546875" style="37"/>
    <col min="235" max="235" width="4.109375" style="37" customWidth="1"/>
    <col min="236" max="236" width="17.88671875" style="37" bestFit="1" customWidth="1"/>
    <col min="237" max="237" width="7" style="37" bestFit="1" customWidth="1"/>
    <col min="238" max="490" width="11.5546875" style="37"/>
    <col min="491" max="491" width="4.109375" style="37" customWidth="1"/>
    <col min="492" max="492" width="17.88671875" style="37" bestFit="1" customWidth="1"/>
    <col min="493" max="493" width="7" style="37" bestFit="1" customWidth="1"/>
    <col min="494" max="746" width="11.5546875" style="37"/>
    <col min="747" max="747" width="4.109375" style="37" customWidth="1"/>
    <col min="748" max="748" width="17.88671875" style="37" bestFit="1" customWidth="1"/>
    <col min="749" max="749" width="7" style="37" bestFit="1" customWidth="1"/>
    <col min="750" max="1002" width="11.5546875" style="37"/>
    <col min="1003" max="1003" width="4.109375" style="37" customWidth="1"/>
    <col min="1004" max="1004" width="17.88671875" style="37" bestFit="1" customWidth="1"/>
    <col min="1005" max="1005" width="7" style="37" bestFit="1" customWidth="1"/>
    <col min="1006" max="1258" width="11.5546875" style="37"/>
    <col min="1259" max="1259" width="4.109375" style="37" customWidth="1"/>
    <col min="1260" max="1260" width="17.88671875" style="37" bestFit="1" customWidth="1"/>
    <col min="1261" max="1261" width="7" style="37" bestFit="1" customWidth="1"/>
    <col min="1262" max="1514" width="11.5546875" style="37"/>
    <col min="1515" max="1515" width="4.109375" style="37" customWidth="1"/>
    <col min="1516" max="1516" width="17.88671875" style="37" bestFit="1" customWidth="1"/>
    <col min="1517" max="1517" width="7" style="37" bestFit="1" customWidth="1"/>
    <col min="1518" max="1770" width="11.5546875" style="37"/>
    <col min="1771" max="1771" width="4.109375" style="37" customWidth="1"/>
    <col min="1772" max="1772" width="17.88671875" style="37" bestFit="1" customWidth="1"/>
    <col min="1773" max="1773" width="7" style="37" bestFit="1" customWidth="1"/>
    <col min="1774" max="2026" width="11.5546875" style="37"/>
    <col min="2027" max="2027" width="4.109375" style="37" customWidth="1"/>
    <col min="2028" max="2028" width="17.88671875" style="37" bestFit="1" customWidth="1"/>
    <col min="2029" max="2029" width="7" style="37" bestFit="1" customWidth="1"/>
    <col min="2030" max="2282" width="11.5546875" style="37"/>
    <col min="2283" max="2283" width="4.109375" style="37" customWidth="1"/>
    <col min="2284" max="2284" width="17.88671875" style="37" bestFit="1" customWidth="1"/>
    <col min="2285" max="2285" width="7" style="37" bestFit="1" customWidth="1"/>
    <col min="2286" max="2538" width="11.5546875" style="37"/>
    <col min="2539" max="2539" width="4.109375" style="37" customWidth="1"/>
    <col min="2540" max="2540" width="17.88671875" style="37" bestFit="1" customWidth="1"/>
    <col min="2541" max="2541" width="7" style="37" bestFit="1" customWidth="1"/>
    <col min="2542" max="2794" width="11.5546875" style="37"/>
    <col min="2795" max="2795" width="4.109375" style="37" customWidth="1"/>
    <col min="2796" max="2796" width="17.88671875" style="37" bestFit="1" customWidth="1"/>
    <col min="2797" max="2797" width="7" style="37" bestFit="1" customWidth="1"/>
    <col min="2798" max="3050" width="11.5546875" style="37"/>
    <col min="3051" max="3051" width="4.109375" style="37" customWidth="1"/>
    <col min="3052" max="3052" width="17.88671875" style="37" bestFit="1" customWidth="1"/>
    <col min="3053" max="3053" width="7" style="37" bestFit="1" customWidth="1"/>
    <col min="3054" max="3306" width="11.5546875" style="37"/>
    <col min="3307" max="3307" width="4.109375" style="37" customWidth="1"/>
    <col min="3308" max="3308" width="17.88671875" style="37" bestFit="1" customWidth="1"/>
    <col min="3309" max="3309" width="7" style="37" bestFit="1" customWidth="1"/>
    <col min="3310" max="3562" width="11.5546875" style="37"/>
    <col min="3563" max="3563" width="4.109375" style="37" customWidth="1"/>
    <col min="3564" max="3564" width="17.88671875" style="37" bestFit="1" customWidth="1"/>
    <col min="3565" max="3565" width="7" style="37" bestFit="1" customWidth="1"/>
    <col min="3566" max="3818" width="11.5546875" style="37"/>
    <col min="3819" max="3819" width="4.109375" style="37" customWidth="1"/>
    <col min="3820" max="3820" width="17.88671875" style="37" bestFit="1" customWidth="1"/>
    <col min="3821" max="3821" width="7" style="37" bestFit="1" customWidth="1"/>
    <col min="3822" max="4074" width="11.5546875" style="37"/>
    <col min="4075" max="4075" width="4.109375" style="37" customWidth="1"/>
    <col min="4076" max="4076" width="17.88671875" style="37" bestFit="1" customWidth="1"/>
    <col min="4077" max="4077" width="7" style="37" bestFit="1" customWidth="1"/>
    <col min="4078" max="4330" width="11.5546875" style="37"/>
    <col min="4331" max="4331" width="4.109375" style="37" customWidth="1"/>
    <col min="4332" max="4332" width="17.88671875" style="37" bestFit="1" customWidth="1"/>
    <col min="4333" max="4333" width="7" style="37" bestFit="1" customWidth="1"/>
    <col min="4334" max="4586" width="11.5546875" style="37"/>
    <col min="4587" max="4587" width="4.109375" style="37" customWidth="1"/>
    <col min="4588" max="4588" width="17.88671875" style="37" bestFit="1" customWidth="1"/>
    <col min="4589" max="4589" width="7" style="37" bestFit="1" customWidth="1"/>
    <col min="4590" max="4842" width="11.5546875" style="37"/>
    <col min="4843" max="4843" width="4.109375" style="37" customWidth="1"/>
    <col min="4844" max="4844" width="17.88671875" style="37" bestFit="1" customWidth="1"/>
    <col min="4845" max="4845" width="7" style="37" bestFit="1" customWidth="1"/>
    <col min="4846" max="5098" width="11.5546875" style="37"/>
    <col min="5099" max="5099" width="4.109375" style="37" customWidth="1"/>
    <col min="5100" max="5100" width="17.88671875" style="37" bestFit="1" customWidth="1"/>
    <col min="5101" max="5101" width="7" style="37" bestFit="1" customWidth="1"/>
    <col min="5102" max="5354" width="11.5546875" style="37"/>
    <col min="5355" max="5355" width="4.109375" style="37" customWidth="1"/>
    <col min="5356" max="5356" width="17.88671875" style="37" bestFit="1" customWidth="1"/>
    <col min="5357" max="5357" width="7" style="37" bestFit="1" customWidth="1"/>
    <col min="5358" max="5610" width="11.5546875" style="37"/>
    <col min="5611" max="5611" width="4.109375" style="37" customWidth="1"/>
    <col min="5612" max="5612" width="17.88671875" style="37" bestFit="1" customWidth="1"/>
    <col min="5613" max="5613" width="7" style="37" bestFit="1" customWidth="1"/>
    <col min="5614" max="5866" width="11.5546875" style="37"/>
    <col min="5867" max="5867" width="4.109375" style="37" customWidth="1"/>
    <col min="5868" max="5868" width="17.88671875" style="37" bestFit="1" customWidth="1"/>
    <col min="5869" max="5869" width="7" style="37" bestFit="1" customWidth="1"/>
    <col min="5870" max="6122" width="11.5546875" style="37"/>
    <col min="6123" max="6123" width="4.109375" style="37" customWidth="1"/>
    <col min="6124" max="6124" width="17.88671875" style="37" bestFit="1" customWidth="1"/>
    <col min="6125" max="6125" width="7" style="37" bestFit="1" customWidth="1"/>
    <col min="6126" max="6378" width="11.5546875" style="37"/>
    <col min="6379" max="6379" width="4.109375" style="37" customWidth="1"/>
    <col min="6380" max="6380" width="17.88671875" style="37" bestFit="1" customWidth="1"/>
    <col min="6381" max="6381" width="7" style="37" bestFit="1" customWidth="1"/>
    <col min="6382" max="6634" width="11.5546875" style="37"/>
    <col min="6635" max="6635" width="4.109375" style="37" customWidth="1"/>
    <col min="6636" max="6636" width="17.88671875" style="37" bestFit="1" customWidth="1"/>
    <col min="6637" max="6637" width="7" style="37" bestFit="1" customWidth="1"/>
    <col min="6638" max="6890" width="11.5546875" style="37"/>
    <col min="6891" max="6891" width="4.109375" style="37" customWidth="1"/>
    <col min="6892" max="6892" width="17.88671875" style="37" bestFit="1" customWidth="1"/>
    <col min="6893" max="6893" width="7" style="37" bestFit="1" customWidth="1"/>
    <col min="6894" max="7146" width="11.5546875" style="37"/>
    <col min="7147" max="7147" width="4.109375" style="37" customWidth="1"/>
    <col min="7148" max="7148" width="17.88671875" style="37" bestFit="1" customWidth="1"/>
    <col min="7149" max="7149" width="7" style="37" bestFit="1" customWidth="1"/>
    <col min="7150" max="7402" width="11.5546875" style="37"/>
    <col min="7403" max="7403" width="4.109375" style="37" customWidth="1"/>
    <col min="7404" max="7404" width="17.88671875" style="37" bestFit="1" customWidth="1"/>
    <col min="7405" max="7405" width="7" style="37" bestFit="1" customWidth="1"/>
    <col min="7406" max="7658" width="11.5546875" style="37"/>
    <col min="7659" max="7659" width="4.109375" style="37" customWidth="1"/>
    <col min="7660" max="7660" width="17.88671875" style="37" bestFit="1" customWidth="1"/>
    <col min="7661" max="7661" width="7" style="37" bestFit="1" customWidth="1"/>
    <col min="7662" max="7914" width="11.5546875" style="37"/>
    <col min="7915" max="7915" width="4.109375" style="37" customWidth="1"/>
    <col min="7916" max="7916" width="17.88671875" style="37" bestFit="1" customWidth="1"/>
    <col min="7917" max="7917" width="7" style="37" bestFit="1" customWidth="1"/>
    <col min="7918" max="8170" width="11.5546875" style="37"/>
    <col min="8171" max="8171" width="4.109375" style="37" customWidth="1"/>
    <col min="8172" max="8172" width="17.88671875" style="37" bestFit="1" customWidth="1"/>
    <col min="8173" max="8173" width="7" style="37" bestFit="1" customWidth="1"/>
    <col min="8174" max="8426" width="11.5546875" style="37"/>
    <col min="8427" max="8427" width="4.109375" style="37" customWidth="1"/>
    <col min="8428" max="8428" width="17.88671875" style="37" bestFit="1" customWidth="1"/>
    <col min="8429" max="8429" width="7" style="37" bestFit="1" customWidth="1"/>
    <col min="8430" max="8682" width="11.5546875" style="37"/>
    <col min="8683" max="8683" width="4.109375" style="37" customWidth="1"/>
    <col min="8684" max="8684" width="17.88671875" style="37" bestFit="1" customWidth="1"/>
    <col min="8685" max="8685" width="7" style="37" bestFit="1" customWidth="1"/>
    <col min="8686" max="8938" width="11.5546875" style="37"/>
    <col min="8939" max="8939" width="4.109375" style="37" customWidth="1"/>
    <col min="8940" max="8940" width="17.88671875" style="37" bestFit="1" customWidth="1"/>
    <col min="8941" max="8941" width="7" style="37" bestFit="1" customWidth="1"/>
    <col min="8942" max="9194" width="11.5546875" style="37"/>
    <col min="9195" max="9195" width="4.109375" style="37" customWidth="1"/>
    <col min="9196" max="9196" width="17.88671875" style="37" bestFit="1" customWidth="1"/>
    <col min="9197" max="9197" width="7" style="37" bestFit="1" customWidth="1"/>
    <col min="9198" max="9450" width="11.5546875" style="37"/>
    <col min="9451" max="9451" width="4.109375" style="37" customWidth="1"/>
    <col min="9452" max="9452" width="17.88671875" style="37" bestFit="1" customWidth="1"/>
    <col min="9453" max="9453" width="7" style="37" bestFit="1" customWidth="1"/>
    <col min="9454" max="9706" width="11.5546875" style="37"/>
    <col min="9707" max="9707" width="4.109375" style="37" customWidth="1"/>
    <col min="9708" max="9708" width="17.88671875" style="37" bestFit="1" customWidth="1"/>
    <col min="9709" max="9709" width="7" style="37" bestFit="1" customWidth="1"/>
    <col min="9710" max="9962" width="11.5546875" style="37"/>
    <col min="9963" max="9963" width="4.109375" style="37" customWidth="1"/>
    <col min="9964" max="9964" width="17.88671875" style="37" bestFit="1" customWidth="1"/>
    <col min="9965" max="9965" width="7" style="37" bestFit="1" customWidth="1"/>
    <col min="9966" max="10218" width="11.5546875" style="37"/>
    <col min="10219" max="10219" width="4.109375" style="37" customWidth="1"/>
    <col min="10220" max="10220" width="17.88671875" style="37" bestFit="1" customWidth="1"/>
    <col min="10221" max="10221" width="7" style="37" bestFit="1" customWidth="1"/>
    <col min="10222" max="10474" width="11.5546875" style="37"/>
    <col min="10475" max="10475" width="4.109375" style="37" customWidth="1"/>
    <col min="10476" max="10476" width="17.88671875" style="37" bestFit="1" customWidth="1"/>
    <col min="10477" max="10477" width="7" style="37" bestFit="1" customWidth="1"/>
    <col min="10478" max="10730" width="11.5546875" style="37"/>
    <col min="10731" max="10731" width="4.109375" style="37" customWidth="1"/>
    <col min="10732" max="10732" width="17.88671875" style="37" bestFit="1" customWidth="1"/>
    <col min="10733" max="10733" width="7" style="37" bestFit="1" customWidth="1"/>
    <col min="10734" max="10986" width="11.5546875" style="37"/>
    <col min="10987" max="10987" width="4.109375" style="37" customWidth="1"/>
    <col min="10988" max="10988" width="17.88671875" style="37" bestFit="1" customWidth="1"/>
    <col min="10989" max="10989" width="7" style="37" bestFit="1" customWidth="1"/>
    <col min="10990" max="11242" width="11.5546875" style="37"/>
    <col min="11243" max="11243" width="4.109375" style="37" customWidth="1"/>
    <col min="11244" max="11244" width="17.88671875" style="37" bestFit="1" customWidth="1"/>
    <col min="11245" max="11245" width="7" style="37" bestFit="1" customWidth="1"/>
    <col min="11246" max="11498" width="11.5546875" style="37"/>
    <col min="11499" max="11499" width="4.109375" style="37" customWidth="1"/>
    <col min="11500" max="11500" width="17.88671875" style="37" bestFit="1" customWidth="1"/>
    <col min="11501" max="11501" width="7" style="37" bestFit="1" customWidth="1"/>
    <col min="11502" max="11754" width="11.5546875" style="37"/>
    <col min="11755" max="11755" width="4.109375" style="37" customWidth="1"/>
    <col min="11756" max="11756" width="17.88671875" style="37" bestFit="1" customWidth="1"/>
    <col min="11757" max="11757" width="7" style="37" bestFit="1" customWidth="1"/>
    <col min="11758" max="12010" width="11.5546875" style="37"/>
    <col min="12011" max="12011" width="4.109375" style="37" customWidth="1"/>
    <col min="12012" max="12012" width="17.88671875" style="37" bestFit="1" customWidth="1"/>
    <col min="12013" max="12013" width="7" style="37" bestFit="1" customWidth="1"/>
    <col min="12014" max="12266" width="11.5546875" style="37"/>
    <col min="12267" max="12267" width="4.109375" style="37" customWidth="1"/>
    <col min="12268" max="12268" width="17.88671875" style="37" bestFit="1" customWidth="1"/>
    <col min="12269" max="12269" width="7" style="37" bestFit="1" customWidth="1"/>
    <col min="12270" max="12522" width="11.5546875" style="37"/>
    <col min="12523" max="12523" width="4.109375" style="37" customWidth="1"/>
    <col min="12524" max="12524" width="17.88671875" style="37" bestFit="1" customWidth="1"/>
    <col min="12525" max="12525" width="7" style="37" bestFit="1" customWidth="1"/>
    <col min="12526" max="12778" width="11.5546875" style="37"/>
    <col min="12779" max="12779" width="4.109375" style="37" customWidth="1"/>
    <col min="12780" max="12780" width="17.88671875" style="37" bestFit="1" customWidth="1"/>
    <col min="12781" max="12781" width="7" style="37" bestFit="1" customWidth="1"/>
    <col min="12782" max="13034" width="11.5546875" style="37"/>
    <col min="13035" max="13035" width="4.109375" style="37" customWidth="1"/>
    <col min="13036" max="13036" width="17.88671875" style="37" bestFit="1" customWidth="1"/>
    <col min="13037" max="13037" width="7" style="37" bestFit="1" customWidth="1"/>
    <col min="13038" max="13290" width="11.5546875" style="37"/>
    <col min="13291" max="13291" width="4.109375" style="37" customWidth="1"/>
    <col min="13292" max="13292" width="17.88671875" style="37" bestFit="1" customWidth="1"/>
    <col min="13293" max="13293" width="7" style="37" bestFit="1" customWidth="1"/>
    <col min="13294" max="13546" width="11.5546875" style="37"/>
    <col min="13547" max="13547" width="4.109375" style="37" customWidth="1"/>
    <col min="13548" max="13548" width="17.88671875" style="37" bestFit="1" customWidth="1"/>
    <col min="13549" max="13549" width="7" style="37" bestFit="1" customWidth="1"/>
    <col min="13550" max="13802" width="11.5546875" style="37"/>
    <col min="13803" max="13803" width="4.109375" style="37" customWidth="1"/>
    <col min="13804" max="13804" width="17.88671875" style="37" bestFit="1" customWidth="1"/>
    <col min="13805" max="13805" width="7" style="37" bestFit="1" customWidth="1"/>
    <col min="13806" max="14058" width="11.5546875" style="37"/>
    <col min="14059" max="14059" width="4.109375" style="37" customWidth="1"/>
    <col min="14060" max="14060" width="17.88671875" style="37" bestFit="1" customWidth="1"/>
    <col min="14061" max="14061" width="7" style="37" bestFit="1" customWidth="1"/>
    <col min="14062" max="14314" width="11.5546875" style="37"/>
    <col min="14315" max="14315" width="4.109375" style="37" customWidth="1"/>
    <col min="14316" max="14316" width="17.88671875" style="37" bestFit="1" customWidth="1"/>
    <col min="14317" max="14317" width="7" style="37" bestFit="1" customWidth="1"/>
    <col min="14318" max="14570" width="11.5546875" style="37"/>
    <col min="14571" max="14571" width="4.109375" style="37" customWidth="1"/>
    <col min="14572" max="14572" width="17.88671875" style="37" bestFit="1" customWidth="1"/>
    <col min="14573" max="14573" width="7" style="37" bestFit="1" customWidth="1"/>
    <col min="14574" max="14826" width="11.5546875" style="37"/>
    <col min="14827" max="14827" width="4.109375" style="37" customWidth="1"/>
    <col min="14828" max="14828" width="17.88671875" style="37" bestFit="1" customWidth="1"/>
    <col min="14829" max="14829" width="7" style="37" bestFit="1" customWidth="1"/>
    <col min="14830" max="15082" width="11.5546875" style="37"/>
    <col min="15083" max="15083" width="4.109375" style="37" customWidth="1"/>
    <col min="15084" max="15084" width="17.88671875" style="37" bestFit="1" customWidth="1"/>
    <col min="15085" max="15085" width="7" style="37" bestFit="1" customWidth="1"/>
    <col min="15086" max="15338" width="11.5546875" style="37"/>
    <col min="15339" max="15339" width="4.109375" style="37" customWidth="1"/>
    <col min="15340" max="15340" width="17.88671875" style="37" bestFit="1" customWidth="1"/>
    <col min="15341" max="15341" width="7" style="37" bestFit="1" customWidth="1"/>
    <col min="15342" max="15594" width="11.5546875" style="37"/>
    <col min="15595" max="15595" width="4.109375" style="37" customWidth="1"/>
    <col min="15596" max="15596" width="17.88671875" style="37" bestFit="1" customWidth="1"/>
    <col min="15597" max="15597" width="7" style="37" bestFit="1" customWidth="1"/>
    <col min="15598" max="15850" width="11.5546875" style="37"/>
    <col min="15851" max="15851" width="4.109375" style="37" customWidth="1"/>
    <col min="15852" max="15852" width="17.88671875" style="37" bestFit="1" customWidth="1"/>
    <col min="15853" max="15853" width="7" style="37" bestFit="1" customWidth="1"/>
    <col min="15854" max="16106" width="11.5546875" style="37"/>
    <col min="16107" max="16107" width="4.109375" style="37" customWidth="1"/>
    <col min="16108" max="16108" width="17.88671875" style="37" bestFit="1" customWidth="1"/>
    <col min="16109" max="16109" width="7" style="37" bestFit="1" customWidth="1"/>
    <col min="16110" max="16384" width="11.5546875" style="37"/>
  </cols>
  <sheetData>
    <row r="1" spans="1:20" ht="30" customHeight="1" x14ac:dyDescent="0.35">
      <c r="B1" s="218" t="str">
        <f>'Single Lite U-Frame Est'!B1</f>
        <v>Phius Frame U-Value Estimator - V1.1 - 02/2024</v>
      </c>
      <c r="C1" s="219"/>
      <c r="D1" s="219"/>
      <c r="E1" s="219"/>
      <c r="F1" s="219"/>
      <c r="G1" s="219"/>
      <c r="H1" s="219"/>
      <c r="I1" s="219"/>
      <c r="J1" s="220"/>
      <c r="K1" s="11"/>
      <c r="N1" s="11"/>
      <c r="O1" s="11"/>
      <c r="P1" s="11"/>
    </row>
    <row r="2" spans="1:20" ht="19.95" customHeight="1" x14ac:dyDescent="0.35">
      <c r="B2" s="134" t="s">
        <v>48</v>
      </c>
      <c r="C2" s="135"/>
      <c r="D2" s="135"/>
      <c r="E2" s="224" t="s">
        <v>0</v>
      </c>
      <c r="F2" s="224"/>
      <c r="G2" s="224"/>
      <c r="H2" s="224"/>
      <c r="I2" s="228" t="s">
        <v>105</v>
      </c>
      <c r="J2" s="229"/>
      <c r="K2" s="37"/>
      <c r="L2" s="37"/>
      <c r="N2" s="37"/>
      <c r="O2" s="37"/>
      <c r="P2" s="37"/>
    </row>
    <row r="3" spans="1:20" ht="19.95" customHeight="1" thickBot="1" x14ac:dyDescent="0.4">
      <c r="B3" s="225" t="s">
        <v>47</v>
      </c>
      <c r="C3" s="226"/>
      <c r="D3" s="226"/>
      <c r="E3" s="227" t="s">
        <v>49</v>
      </c>
      <c r="F3" s="227"/>
      <c r="G3" s="227"/>
      <c r="H3" s="227"/>
      <c r="I3" s="145" t="s">
        <v>66</v>
      </c>
      <c r="J3" s="146"/>
      <c r="K3" s="38" t="s">
        <v>73</v>
      </c>
      <c r="N3" s="11"/>
      <c r="O3" s="11"/>
      <c r="P3" s="11"/>
    </row>
    <row r="4" spans="1:20" ht="30" customHeight="1" thickBot="1" x14ac:dyDescent="0.4">
      <c r="B4" s="147" t="s">
        <v>42</v>
      </c>
      <c r="C4" s="148"/>
      <c r="D4" s="148"/>
      <c r="E4" s="148"/>
      <c r="F4" s="148"/>
      <c r="G4" s="148"/>
      <c r="H4" s="148"/>
      <c r="I4" s="148"/>
      <c r="J4" s="149"/>
      <c r="K4" s="39" t="s">
        <v>111</v>
      </c>
      <c r="L4" s="37"/>
      <c r="M4" s="37"/>
      <c r="N4" s="37"/>
      <c r="O4" s="37"/>
      <c r="P4" s="37"/>
      <c r="Q4" s="37"/>
      <c r="R4" s="37"/>
      <c r="S4" s="37"/>
      <c r="T4" s="37"/>
    </row>
    <row r="5" spans="1:20" ht="25.2" customHeight="1" thickBot="1" x14ac:dyDescent="0.4">
      <c r="B5" s="155" t="s">
        <v>46</v>
      </c>
      <c r="C5" s="156"/>
      <c r="D5" s="156"/>
      <c r="E5" s="156"/>
      <c r="F5" s="40"/>
      <c r="G5" s="152"/>
      <c r="H5" s="153"/>
      <c r="I5" s="153"/>
      <c r="J5" s="154"/>
      <c r="K5" s="41" t="s">
        <v>72</v>
      </c>
      <c r="L5" s="37"/>
      <c r="M5" s="37"/>
      <c r="N5" s="37"/>
      <c r="O5" s="37"/>
      <c r="P5" s="37"/>
      <c r="Q5" s="37"/>
      <c r="R5" s="37"/>
      <c r="S5" s="37"/>
      <c r="T5" s="37"/>
    </row>
    <row r="6" spans="1:20" ht="25.2" customHeight="1" thickBot="1" x14ac:dyDescent="0.4">
      <c r="B6" s="155" t="s">
        <v>51</v>
      </c>
      <c r="C6" s="156"/>
      <c r="D6" s="156"/>
      <c r="E6" s="156"/>
      <c r="F6" s="40"/>
      <c r="G6" s="201" t="s">
        <v>32</v>
      </c>
      <c r="H6" s="202"/>
      <c r="I6" s="202"/>
      <c r="J6" s="42" t="s">
        <v>71</v>
      </c>
      <c r="K6" s="41" t="s">
        <v>92</v>
      </c>
      <c r="L6" s="37"/>
      <c r="M6" s="37"/>
      <c r="N6" s="37"/>
      <c r="O6" s="37"/>
      <c r="P6" s="37"/>
      <c r="Q6" s="37"/>
      <c r="R6" s="37"/>
      <c r="S6" s="37"/>
      <c r="T6" s="37"/>
    </row>
    <row r="7" spans="1:20" ht="22.2" customHeight="1" thickBot="1" x14ac:dyDescent="0.55000000000000004">
      <c r="A7" s="168" t="s">
        <v>90</v>
      </c>
      <c r="B7" s="221" t="s">
        <v>76</v>
      </c>
      <c r="C7" s="222"/>
      <c r="D7" s="222"/>
      <c r="E7" s="223"/>
      <c r="F7" s="43"/>
      <c r="G7" s="157" t="s">
        <v>96</v>
      </c>
      <c r="H7" s="158"/>
      <c r="I7" s="158"/>
      <c r="J7" s="159"/>
      <c r="K7" s="166" t="s">
        <v>102</v>
      </c>
      <c r="L7" s="37"/>
      <c r="M7" s="37"/>
      <c r="N7" s="37"/>
      <c r="O7" s="37"/>
      <c r="P7" s="37"/>
      <c r="Q7" s="37"/>
      <c r="R7" s="37"/>
      <c r="S7" s="37"/>
      <c r="T7" s="37"/>
    </row>
    <row r="8" spans="1:20" ht="16.2" customHeight="1" x14ac:dyDescent="0.35">
      <c r="A8" s="169"/>
      <c r="B8" s="125" t="s">
        <v>80</v>
      </c>
      <c r="C8" s="126"/>
      <c r="D8" s="127"/>
      <c r="E8" s="25"/>
      <c r="G8" s="160"/>
      <c r="H8" s="161"/>
      <c r="I8" s="161"/>
      <c r="J8" s="162"/>
      <c r="K8" s="167"/>
      <c r="L8" s="37"/>
      <c r="M8" s="37"/>
      <c r="N8" s="37"/>
      <c r="O8" s="37"/>
      <c r="P8" s="37"/>
      <c r="Q8" s="37"/>
      <c r="R8" s="37"/>
      <c r="S8" s="37"/>
      <c r="T8" s="37"/>
    </row>
    <row r="9" spans="1:20" ht="16.2" customHeight="1" thickBot="1" x14ac:dyDescent="0.4">
      <c r="A9" s="170"/>
      <c r="B9" s="128" t="s">
        <v>15</v>
      </c>
      <c r="C9" s="129"/>
      <c r="D9" s="130"/>
      <c r="E9" s="23"/>
      <c r="G9" s="163"/>
      <c r="H9" s="164"/>
      <c r="I9" s="164"/>
      <c r="J9" s="165"/>
      <c r="K9" s="167"/>
      <c r="L9" s="37"/>
      <c r="M9" s="37"/>
      <c r="N9" s="37"/>
      <c r="O9" s="37"/>
      <c r="P9" s="37"/>
      <c r="Q9" s="37"/>
      <c r="R9" s="37"/>
      <c r="S9" s="37"/>
      <c r="T9" s="37"/>
    </row>
    <row r="10" spans="1:20" ht="16.95" customHeight="1" thickBot="1" x14ac:dyDescent="0.4">
      <c r="B10" s="131" t="s">
        <v>89</v>
      </c>
      <c r="C10" s="132"/>
      <c r="D10" s="132"/>
      <c r="E10" s="133"/>
      <c r="G10" s="178" t="s">
        <v>96</v>
      </c>
      <c r="H10" s="179"/>
      <c r="I10" s="180"/>
      <c r="J10" s="45" t="s">
        <v>64</v>
      </c>
      <c r="K10" s="46"/>
      <c r="L10" s="37"/>
      <c r="M10" s="37"/>
      <c r="N10" s="37"/>
      <c r="O10" s="37"/>
      <c r="P10" s="37"/>
      <c r="Q10" s="37"/>
      <c r="R10" s="37"/>
      <c r="S10" s="37"/>
      <c r="T10" s="37"/>
    </row>
    <row r="11" spans="1:20" ht="16.2" customHeight="1" x14ac:dyDescent="0.35">
      <c r="B11" s="123" t="s">
        <v>11</v>
      </c>
      <c r="C11" s="124"/>
      <c r="D11" s="47" t="s">
        <v>88</v>
      </c>
      <c r="E11" s="48">
        <f>_xlfn.IFNA(VLOOKUP(G6,'Default NFRC Sizes'!$H$6:$L$13,4,FALSE),"-")</f>
        <v>3.9370078740157481</v>
      </c>
      <c r="G11" s="123" t="s">
        <v>16</v>
      </c>
      <c r="H11" s="177"/>
      <c r="I11" s="32"/>
      <c r="J11" s="49" t="s">
        <v>82</v>
      </c>
      <c r="K11" s="50" t="s">
        <v>103</v>
      </c>
      <c r="L11" s="37"/>
      <c r="M11" s="37"/>
      <c r="N11" s="37"/>
      <c r="O11" s="37"/>
      <c r="P11" s="37"/>
      <c r="Q11" s="37"/>
      <c r="R11" s="37"/>
      <c r="S11" s="37"/>
      <c r="T11" s="37"/>
    </row>
    <row r="12" spans="1:20" ht="16.2" customHeight="1" x14ac:dyDescent="0.35">
      <c r="B12" s="123" t="s">
        <v>12</v>
      </c>
      <c r="C12" s="124"/>
      <c r="D12" s="47" t="s">
        <v>88</v>
      </c>
      <c r="E12" s="48">
        <f>_xlfn.IFNA(VLOOKUP(G6,'Default NFRC Sizes'!$H$6:$L$13,5,FALSE),"=")</f>
        <v>4.9212598425196852</v>
      </c>
      <c r="G12" s="123" t="s">
        <v>108</v>
      </c>
      <c r="H12" s="177"/>
      <c r="I12" s="33"/>
      <c r="J12" s="51" t="s">
        <v>81</v>
      </c>
      <c r="K12" s="167" t="s">
        <v>74</v>
      </c>
      <c r="L12" s="37"/>
      <c r="M12" s="37"/>
      <c r="N12" s="37"/>
      <c r="O12" s="37"/>
      <c r="P12" s="37"/>
      <c r="Q12" s="37"/>
      <c r="R12" s="37"/>
      <c r="S12" s="37"/>
      <c r="T12" s="37"/>
    </row>
    <row r="13" spans="1:20" ht="16.2" customHeight="1" x14ac:dyDescent="0.35">
      <c r="B13" s="123" t="s">
        <v>26</v>
      </c>
      <c r="C13" s="124"/>
      <c r="D13" s="47" t="s">
        <v>86</v>
      </c>
      <c r="E13" s="52">
        <f>_xlfn.IFNA(IF(VLOOKUP(G6,'Default NFRC Sizes'!$H$6:$M$13,6,FALSE)=TRUE,(E12-(I12/12+I15/12))*(E11-((2*I13/12)+I14/12)),(E12-((I12+I15+I14)/12))*(E11-(2*I13/12))),"-")</f>
        <v>19.375038750077501</v>
      </c>
      <c r="G13" s="123" t="s">
        <v>94</v>
      </c>
      <c r="H13" s="177"/>
      <c r="I13" s="33"/>
      <c r="J13" s="51" t="s">
        <v>81</v>
      </c>
      <c r="K13" s="167"/>
      <c r="L13" s="37"/>
      <c r="M13" s="37"/>
      <c r="N13" s="37"/>
      <c r="O13" s="37"/>
      <c r="P13" s="37"/>
      <c r="Q13" s="37"/>
      <c r="R13" s="37"/>
      <c r="S13" s="37"/>
      <c r="T13" s="37"/>
    </row>
    <row r="14" spans="1:20" ht="16.2" customHeight="1" x14ac:dyDescent="0.35">
      <c r="B14" s="123" t="s">
        <v>29</v>
      </c>
      <c r="C14" s="124"/>
      <c r="D14" s="53" t="s">
        <v>86</v>
      </c>
      <c r="E14" s="52">
        <f>IFERROR(E15-E13,"-")</f>
        <v>0</v>
      </c>
      <c r="G14" s="123" t="s">
        <v>109</v>
      </c>
      <c r="H14" s="177"/>
      <c r="I14" s="33"/>
      <c r="J14" s="51" t="s">
        <v>81</v>
      </c>
      <c r="K14" s="167"/>
      <c r="L14" s="37"/>
      <c r="M14" s="37"/>
      <c r="N14" s="37"/>
      <c r="O14" s="37"/>
      <c r="P14" s="37"/>
      <c r="Q14" s="37"/>
      <c r="R14" s="37"/>
      <c r="S14" s="37"/>
      <c r="T14" s="37"/>
    </row>
    <row r="15" spans="1:20" ht="16.2" customHeight="1" x14ac:dyDescent="0.35">
      <c r="B15" s="123" t="s">
        <v>33</v>
      </c>
      <c r="C15" s="124"/>
      <c r="D15" s="54" t="s">
        <v>86</v>
      </c>
      <c r="E15" s="52">
        <f>IFERROR(E12*E11,"-")</f>
        <v>19.375038750077501</v>
      </c>
      <c r="G15" s="123" t="s">
        <v>110</v>
      </c>
      <c r="H15" s="177"/>
      <c r="I15" s="33"/>
      <c r="J15" s="49" t="s">
        <v>81</v>
      </c>
      <c r="K15" s="167"/>
      <c r="L15" s="37"/>
      <c r="M15" s="37"/>
      <c r="N15" s="37"/>
      <c r="O15" s="37"/>
      <c r="P15" s="37"/>
      <c r="Q15" s="37"/>
      <c r="R15" s="37"/>
      <c r="S15" s="37"/>
      <c r="T15" s="37"/>
    </row>
    <row r="16" spans="1:20" ht="16.2" customHeight="1" thickBot="1" x14ac:dyDescent="0.4">
      <c r="B16" s="175" t="s">
        <v>37</v>
      </c>
      <c r="C16" s="176"/>
      <c r="D16" s="55" t="s">
        <v>88</v>
      </c>
      <c r="E16" s="56">
        <f>_xlfn.IFNA(IF(VLOOKUP(G6,'Default NFRC Sizes'!$H$6:$M$13,6,FALSE)=TRUE,2*((E11)-(2*(I13+I14)/12))+4*((E12)-((I12/12)+(I15/12))),4*(E11-(2*I13/12))+2*(E12-((I14+I12+I15)/12))),"-")</f>
        <v>25.590551181102363</v>
      </c>
      <c r="G16" s="175" t="s">
        <v>38</v>
      </c>
      <c r="H16" s="181"/>
      <c r="I16" s="36"/>
      <c r="J16" s="57" t="s">
        <v>95</v>
      </c>
      <c r="K16" s="41" t="s">
        <v>91</v>
      </c>
      <c r="L16" s="37"/>
      <c r="M16" s="37"/>
      <c r="N16" s="37"/>
      <c r="O16" s="37"/>
      <c r="P16" s="37"/>
      <c r="Q16" s="37"/>
      <c r="R16" s="37"/>
      <c r="S16" s="37"/>
      <c r="T16" s="37"/>
    </row>
    <row r="17" spans="2:15" ht="7.95" customHeight="1" thickBot="1" x14ac:dyDescent="0.4">
      <c r="B17" s="58"/>
      <c r="J17" s="59"/>
      <c r="K17" s="60"/>
      <c r="O17" s="37"/>
    </row>
    <row r="18" spans="2:15" ht="19.95" customHeight="1" thickBot="1" x14ac:dyDescent="0.4">
      <c r="B18" s="182" t="s">
        <v>112</v>
      </c>
      <c r="C18" s="183"/>
      <c r="D18" s="183"/>
      <c r="E18" s="183"/>
      <c r="F18" s="183"/>
      <c r="G18" s="183"/>
      <c r="H18" s="183"/>
      <c r="I18" s="183"/>
      <c r="J18" s="184"/>
      <c r="K18" s="61" t="s">
        <v>99</v>
      </c>
    </row>
    <row r="19" spans="2:15" ht="16.2" customHeight="1" thickBot="1" x14ac:dyDescent="0.4">
      <c r="B19" s="193" t="s">
        <v>97</v>
      </c>
      <c r="C19" s="194"/>
      <c r="D19" s="194"/>
      <c r="E19" s="194"/>
      <c r="F19" s="194"/>
      <c r="G19" s="194"/>
      <c r="H19" s="194"/>
      <c r="I19" s="194"/>
      <c r="J19" s="195"/>
      <c r="K19" s="62"/>
      <c r="M19" s="37"/>
    </row>
    <row r="20" spans="2:15" ht="16.2" customHeight="1" x14ac:dyDescent="0.35">
      <c r="B20" s="203" t="s">
        <v>16</v>
      </c>
      <c r="C20" s="204"/>
      <c r="D20" s="204"/>
      <c r="E20" s="204"/>
      <c r="F20" s="171" t="s">
        <v>82</v>
      </c>
      <c r="G20" s="172"/>
      <c r="H20" s="215" t="str">
        <f>IF(ISBLANK(I11),"-",I11)</f>
        <v>-</v>
      </c>
      <c r="I20" s="216"/>
      <c r="J20" s="217"/>
      <c r="K20" s="64"/>
      <c r="M20" s="37"/>
    </row>
    <row r="21" spans="2:15" ht="21" customHeight="1" thickBot="1" x14ac:dyDescent="0.4">
      <c r="B21" s="205" t="s">
        <v>85</v>
      </c>
      <c r="C21" s="206"/>
      <c r="D21" s="206"/>
      <c r="E21" s="206"/>
      <c r="F21" s="206"/>
      <c r="G21" s="207"/>
      <c r="H21" s="210" t="str">
        <f>IF(ISBLANK(E9),"-",IFERROR(((E9*E15)/E13),"-"))</f>
        <v>-</v>
      </c>
      <c r="I21" s="211"/>
      <c r="J21" s="212"/>
      <c r="K21" s="62" t="s">
        <v>120</v>
      </c>
    </row>
    <row r="22" spans="2:15" ht="16.2" customHeight="1" thickBot="1" x14ac:dyDescent="0.4">
      <c r="B22" s="193" t="s">
        <v>21</v>
      </c>
      <c r="C22" s="194"/>
      <c r="D22" s="194"/>
      <c r="E22" s="194"/>
      <c r="F22" s="194"/>
      <c r="G22" s="194"/>
      <c r="H22" s="194"/>
      <c r="I22" s="194"/>
      <c r="J22" s="195"/>
      <c r="K22" s="65"/>
    </row>
    <row r="23" spans="2:15" ht="16.2" customHeight="1" x14ac:dyDescent="0.35">
      <c r="B23" s="196" t="s">
        <v>77</v>
      </c>
      <c r="C23" s="197"/>
      <c r="D23" s="197"/>
      <c r="E23" s="197"/>
      <c r="F23" s="198"/>
      <c r="G23" s="66" t="s">
        <v>44</v>
      </c>
      <c r="H23" s="66" t="s">
        <v>45</v>
      </c>
      <c r="I23" s="66" t="s">
        <v>27</v>
      </c>
      <c r="J23" s="67" t="s">
        <v>30</v>
      </c>
      <c r="K23" s="65"/>
    </row>
    <row r="24" spans="2:15" ht="16.2" customHeight="1" x14ac:dyDescent="0.35">
      <c r="B24" s="191" t="s">
        <v>78</v>
      </c>
      <c r="C24" s="192"/>
      <c r="D24" s="192"/>
      <c r="E24" s="199" t="s">
        <v>81</v>
      </c>
      <c r="F24" s="200"/>
      <c r="G24" s="68" t="str">
        <f>IF(ISBLANK(I13),"-",I13)</f>
        <v>-</v>
      </c>
      <c r="H24" s="68" t="str">
        <f>G24</f>
        <v>-</v>
      </c>
      <c r="I24" s="68" t="str">
        <f>IF(ISBLANK(I12),"-",I12)</f>
        <v>-</v>
      </c>
      <c r="J24" s="69" t="str">
        <f>IF(ISBLANK(I14),"-",I14/2)</f>
        <v>-</v>
      </c>
      <c r="K24" s="64"/>
    </row>
    <row r="25" spans="2:15" s="11" customFormat="1" ht="21" customHeight="1" x14ac:dyDescent="0.3">
      <c r="B25" s="191" t="s">
        <v>34</v>
      </c>
      <c r="C25" s="192"/>
      <c r="D25" s="192"/>
      <c r="E25" s="213" t="s">
        <v>82</v>
      </c>
      <c r="F25" s="214"/>
      <c r="G25" s="70" t="str">
        <f>IFERROR(((E8*E15)-(I16*E16)-(I11*E13))/E14,"-")</f>
        <v>-</v>
      </c>
      <c r="H25" s="68" t="str">
        <f>G25</f>
        <v>-</v>
      </c>
      <c r="I25" s="68" t="str">
        <f t="shared" ref="I25:J27" si="0">H25</f>
        <v>-</v>
      </c>
      <c r="J25" s="69" t="str">
        <f t="shared" si="0"/>
        <v>-</v>
      </c>
      <c r="K25" s="41" t="s">
        <v>98</v>
      </c>
    </row>
    <row r="26" spans="2:15" ht="16.2" customHeight="1" x14ac:dyDescent="0.35">
      <c r="B26" s="191" t="s">
        <v>38</v>
      </c>
      <c r="C26" s="192"/>
      <c r="D26" s="192"/>
      <c r="E26" s="185" t="s">
        <v>83</v>
      </c>
      <c r="F26" s="186"/>
      <c r="G26" s="71" t="str">
        <f>IF(ISBLANK(I16),"-",I16)</f>
        <v>-</v>
      </c>
      <c r="H26" s="71" t="str">
        <f>G26</f>
        <v>-</v>
      </c>
      <c r="I26" s="71" t="str">
        <f t="shared" si="0"/>
        <v>-</v>
      </c>
      <c r="J26" s="72" t="str">
        <f t="shared" si="0"/>
        <v>-</v>
      </c>
      <c r="K26" s="64"/>
    </row>
    <row r="27" spans="2:15" ht="16.2" customHeight="1" thickBot="1" x14ac:dyDescent="0.4">
      <c r="B27" s="189" t="s">
        <v>84</v>
      </c>
      <c r="C27" s="190"/>
      <c r="D27" s="190"/>
      <c r="E27" s="187" t="s">
        <v>83</v>
      </c>
      <c r="F27" s="188"/>
      <c r="G27" s="73" t="s">
        <v>79</v>
      </c>
      <c r="H27" s="74" t="str">
        <f>G27</f>
        <v>varies</v>
      </c>
      <c r="I27" s="75" t="str">
        <f t="shared" si="0"/>
        <v>varies</v>
      </c>
      <c r="J27" s="76" t="str">
        <f t="shared" si="0"/>
        <v>varies</v>
      </c>
      <c r="K27" s="62" t="s">
        <v>100</v>
      </c>
    </row>
    <row r="28" spans="2:15" ht="7.95" customHeight="1" thickBot="1" x14ac:dyDescent="0.4">
      <c r="B28" s="58"/>
      <c r="J28" s="59"/>
      <c r="K28" s="64"/>
    </row>
    <row r="29" spans="2:15" ht="19.95" customHeight="1" thickBot="1" x14ac:dyDescent="0.4">
      <c r="B29" s="182" t="s">
        <v>113</v>
      </c>
      <c r="C29" s="183"/>
      <c r="D29" s="183"/>
      <c r="E29" s="183"/>
      <c r="F29" s="183"/>
      <c r="G29" s="183"/>
      <c r="H29" s="183"/>
      <c r="I29" s="183"/>
      <c r="J29" s="184"/>
      <c r="K29" s="61" t="s">
        <v>99</v>
      </c>
    </row>
    <row r="30" spans="2:15" ht="16.2" customHeight="1" thickBot="1" x14ac:dyDescent="0.4">
      <c r="B30" s="193" t="s">
        <v>97</v>
      </c>
      <c r="C30" s="194"/>
      <c r="D30" s="194"/>
      <c r="E30" s="194"/>
      <c r="F30" s="194"/>
      <c r="G30" s="194"/>
      <c r="H30" s="194"/>
      <c r="I30" s="194"/>
      <c r="J30" s="195"/>
      <c r="K30" s="62"/>
      <c r="M30" s="37"/>
    </row>
    <row r="31" spans="2:15" ht="16.2" customHeight="1" x14ac:dyDescent="0.35">
      <c r="B31" s="203" t="s">
        <v>16</v>
      </c>
      <c r="C31" s="204"/>
      <c r="D31" s="204"/>
      <c r="E31" s="204"/>
      <c r="F31" s="171" t="s">
        <v>82</v>
      </c>
      <c r="G31" s="172"/>
      <c r="H31" s="215" t="str">
        <f>H20</f>
        <v>-</v>
      </c>
      <c r="I31" s="216"/>
      <c r="J31" s="217"/>
      <c r="K31" s="64"/>
      <c r="M31" s="37"/>
    </row>
    <row r="32" spans="2:15" ht="21" customHeight="1" thickBot="1" x14ac:dyDescent="0.4">
      <c r="B32" s="205" t="s">
        <v>85</v>
      </c>
      <c r="C32" s="206"/>
      <c r="D32" s="206"/>
      <c r="E32" s="206"/>
      <c r="F32" s="206"/>
      <c r="G32" s="207"/>
      <c r="H32" s="210" t="str">
        <f>H21</f>
        <v>-</v>
      </c>
      <c r="I32" s="211"/>
      <c r="J32" s="212"/>
      <c r="K32" s="62" t="s">
        <v>120</v>
      </c>
    </row>
    <row r="33" spans="2:11" ht="16.2" customHeight="1" thickBot="1" x14ac:dyDescent="0.4">
      <c r="B33" s="193" t="s">
        <v>21</v>
      </c>
      <c r="C33" s="194"/>
      <c r="D33" s="194"/>
      <c r="E33" s="194"/>
      <c r="F33" s="194"/>
      <c r="G33" s="194"/>
      <c r="H33" s="194"/>
      <c r="I33" s="194"/>
      <c r="J33" s="195"/>
      <c r="K33" s="65"/>
    </row>
    <row r="34" spans="2:11" ht="16.2" customHeight="1" x14ac:dyDescent="0.35">
      <c r="B34" s="196" t="s">
        <v>77</v>
      </c>
      <c r="C34" s="197"/>
      <c r="D34" s="197"/>
      <c r="E34" s="197"/>
      <c r="F34" s="198"/>
      <c r="G34" s="66" t="s">
        <v>44</v>
      </c>
      <c r="H34" s="66" t="s">
        <v>45</v>
      </c>
      <c r="I34" s="66" t="s">
        <v>27</v>
      </c>
      <c r="J34" s="67" t="s">
        <v>30</v>
      </c>
      <c r="K34" s="65"/>
    </row>
    <row r="35" spans="2:11" ht="16.2" customHeight="1" x14ac:dyDescent="0.35">
      <c r="B35" s="191" t="s">
        <v>78</v>
      </c>
      <c r="C35" s="192"/>
      <c r="D35" s="192"/>
      <c r="E35" s="199" t="s">
        <v>81</v>
      </c>
      <c r="F35" s="200"/>
      <c r="G35" s="68" t="str">
        <f>G24</f>
        <v>-</v>
      </c>
      <c r="H35" s="68" t="str">
        <f>G35</f>
        <v>-</v>
      </c>
      <c r="I35" s="68" t="str">
        <f>J24</f>
        <v>-</v>
      </c>
      <c r="J35" s="69" t="str">
        <f>IF(ISBLANK(I15),"-",I15)</f>
        <v>-</v>
      </c>
      <c r="K35" s="64"/>
    </row>
    <row r="36" spans="2:11" s="11" customFormat="1" ht="21" customHeight="1" x14ac:dyDescent="0.3">
      <c r="B36" s="191" t="s">
        <v>34</v>
      </c>
      <c r="C36" s="192"/>
      <c r="D36" s="192"/>
      <c r="E36" s="213" t="s">
        <v>82</v>
      </c>
      <c r="F36" s="214"/>
      <c r="G36" s="70" t="str">
        <f>G25</f>
        <v>-</v>
      </c>
      <c r="H36" s="68" t="str">
        <f>G36</f>
        <v>-</v>
      </c>
      <c r="I36" s="68" t="str">
        <f t="shared" ref="I36:J36" si="1">H36</f>
        <v>-</v>
      </c>
      <c r="J36" s="69" t="str">
        <f t="shared" si="1"/>
        <v>-</v>
      </c>
      <c r="K36" s="41" t="s">
        <v>98</v>
      </c>
    </row>
    <row r="37" spans="2:11" ht="16.2" customHeight="1" x14ac:dyDescent="0.35">
      <c r="B37" s="191" t="s">
        <v>38</v>
      </c>
      <c r="C37" s="192"/>
      <c r="D37" s="192"/>
      <c r="E37" s="185" t="s">
        <v>83</v>
      </c>
      <c r="F37" s="186"/>
      <c r="G37" s="71" t="str">
        <f>G26</f>
        <v>-</v>
      </c>
      <c r="H37" s="71" t="str">
        <f>G37</f>
        <v>-</v>
      </c>
      <c r="I37" s="71" t="str">
        <f t="shared" ref="I37:J37" si="2">H37</f>
        <v>-</v>
      </c>
      <c r="J37" s="72" t="str">
        <f t="shared" si="2"/>
        <v>-</v>
      </c>
      <c r="K37" s="64"/>
    </row>
    <row r="38" spans="2:11" ht="16.2" customHeight="1" thickBot="1" x14ac:dyDescent="0.4">
      <c r="B38" s="189" t="s">
        <v>84</v>
      </c>
      <c r="C38" s="190"/>
      <c r="D38" s="190"/>
      <c r="E38" s="187" t="s">
        <v>83</v>
      </c>
      <c r="F38" s="188"/>
      <c r="G38" s="73" t="str">
        <f>G27</f>
        <v>varies</v>
      </c>
      <c r="H38" s="74" t="str">
        <f>G38</f>
        <v>varies</v>
      </c>
      <c r="I38" s="75" t="str">
        <f t="shared" ref="I38:J38" si="3">H38</f>
        <v>varies</v>
      </c>
      <c r="J38" s="76" t="str">
        <f t="shared" si="3"/>
        <v>varies</v>
      </c>
      <c r="K38" s="62" t="s">
        <v>100</v>
      </c>
    </row>
  </sheetData>
  <sheetProtection sheet="1" objects="1" scenarios="1"/>
  <mergeCells count="67">
    <mergeCell ref="B27:D27"/>
    <mergeCell ref="E27:F27"/>
    <mergeCell ref="H21:J21"/>
    <mergeCell ref="B16:C16"/>
    <mergeCell ref="B36:D36"/>
    <mergeCell ref="B35:D35"/>
    <mergeCell ref="B24:D24"/>
    <mergeCell ref="E24:F24"/>
    <mergeCell ref="B25:D25"/>
    <mergeCell ref="E25:F25"/>
    <mergeCell ref="B26:D26"/>
    <mergeCell ref="E26:F26"/>
    <mergeCell ref="K7:K9"/>
    <mergeCell ref="B15:C15"/>
    <mergeCell ref="B12:C12"/>
    <mergeCell ref="B10:E10"/>
    <mergeCell ref="B13:C13"/>
    <mergeCell ref="B14:C14"/>
    <mergeCell ref="B11:C11"/>
    <mergeCell ref="B1:J1"/>
    <mergeCell ref="B7:E7"/>
    <mergeCell ref="B6:E6"/>
    <mergeCell ref="B5:E5"/>
    <mergeCell ref="G6:I6"/>
    <mergeCell ref="G5:J5"/>
    <mergeCell ref="G7:J9"/>
    <mergeCell ref="B8:D8"/>
    <mergeCell ref="B9:D9"/>
    <mergeCell ref="B2:D2"/>
    <mergeCell ref="E2:H2"/>
    <mergeCell ref="B3:D3"/>
    <mergeCell ref="E3:H3"/>
    <mergeCell ref="B4:J4"/>
    <mergeCell ref="I3:J3"/>
    <mergeCell ref="I2:J2"/>
    <mergeCell ref="A7:A9"/>
    <mergeCell ref="B29:J29"/>
    <mergeCell ref="B30:J30"/>
    <mergeCell ref="B31:E31"/>
    <mergeCell ref="F31:G31"/>
    <mergeCell ref="H31:J31"/>
    <mergeCell ref="G10:I10"/>
    <mergeCell ref="B18:J18"/>
    <mergeCell ref="B19:J19"/>
    <mergeCell ref="B20:E20"/>
    <mergeCell ref="F20:G20"/>
    <mergeCell ref="H20:J20"/>
    <mergeCell ref="G11:H11"/>
    <mergeCell ref="G12:H12"/>
    <mergeCell ref="G13:H13"/>
    <mergeCell ref="G14:H14"/>
    <mergeCell ref="B37:D37"/>
    <mergeCell ref="E37:F37"/>
    <mergeCell ref="B38:D38"/>
    <mergeCell ref="E38:F38"/>
    <mergeCell ref="K12:K15"/>
    <mergeCell ref="B32:G32"/>
    <mergeCell ref="H32:J32"/>
    <mergeCell ref="B33:J33"/>
    <mergeCell ref="B34:F34"/>
    <mergeCell ref="E35:F35"/>
    <mergeCell ref="E36:F36"/>
    <mergeCell ref="G15:H15"/>
    <mergeCell ref="G16:H16"/>
    <mergeCell ref="B21:G21"/>
    <mergeCell ref="B22:J22"/>
    <mergeCell ref="B23:F23"/>
  </mergeCells>
  <dataValidations count="1">
    <dataValidation allowBlank="1" showInputMessage="1" showErrorMessage="1" prompt="Select the cell to the left to activate the drop-down menu." sqref="J6" xr:uid="{9ED6D6E3-DE35-4826-B0D8-6D282D81BFED}"/>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52AE92D-4A1A-47C3-8C6C-CA8E1FA6ACC9}">
          <x14:formula1>
            <xm:f>'Default NFRC Sizes'!$H$12:$H$13</xm:f>
          </x14:formula1>
          <xm:sqref>G6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6E479-1915-4306-B892-6AED85394B1C}">
  <dimension ref="A1:T38"/>
  <sheetViews>
    <sheetView showGridLines="0" zoomScaleNormal="100" workbookViewId="0">
      <pane ySplit="4" topLeftCell="A5" activePane="bottomLeft" state="frozen"/>
      <selection pane="bottomLeft"/>
    </sheetView>
  </sheetViews>
  <sheetFormatPr defaultColWidth="11.5546875" defaultRowHeight="15.6" x14ac:dyDescent="0.35"/>
  <cols>
    <col min="1" max="1" width="15.6640625" style="37" customWidth="1"/>
    <col min="2" max="5" width="12.6640625" style="37" customWidth="1"/>
    <col min="6" max="6" width="1.6640625" style="37" customWidth="1"/>
    <col min="7" max="10" width="12.6640625" style="37" customWidth="1"/>
    <col min="11" max="11" width="65.6640625" style="6" customWidth="1"/>
    <col min="12" max="13" width="12.6640625" style="11" customWidth="1"/>
    <col min="14" max="14" width="4.6640625" style="6" customWidth="1"/>
    <col min="15" max="16" width="12.33203125" style="6" customWidth="1"/>
    <col min="17" max="17" width="11" style="11" customWidth="1"/>
    <col min="18" max="18" width="10.33203125" style="11" bestFit="1" customWidth="1"/>
    <col min="19" max="19" width="4.33203125" style="11" customWidth="1"/>
    <col min="20" max="20" width="12.33203125" style="11" customWidth="1"/>
    <col min="21" max="21" width="12.33203125" style="37" customWidth="1"/>
    <col min="22" max="22" width="11" style="37" customWidth="1"/>
    <col min="23" max="23" width="11.109375" style="37" bestFit="1" customWidth="1"/>
    <col min="24" max="24" width="4.33203125" style="37" customWidth="1"/>
    <col min="25" max="26" width="12.33203125" style="37" customWidth="1"/>
    <col min="27" max="27" width="11" style="37" customWidth="1"/>
    <col min="28" max="28" width="11.109375" style="37" bestFit="1" customWidth="1"/>
    <col min="29" max="29" width="4.33203125" style="37" customWidth="1"/>
    <col min="30" max="234" width="11.5546875" style="37"/>
    <col min="235" max="235" width="4.109375" style="37" customWidth="1"/>
    <col min="236" max="236" width="17.88671875" style="37" bestFit="1" customWidth="1"/>
    <col min="237" max="237" width="7" style="37" bestFit="1" customWidth="1"/>
    <col min="238" max="490" width="11.5546875" style="37"/>
    <col min="491" max="491" width="4.109375" style="37" customWidth="1"/>
    <col min="492" max="492" width="17.88671875" style="37" bestFit="1" customWidth="1"/>
    <col min="493" max="493" width="7" style="37" bestFit="1" customWidth="1"/>
    <col min="494" max="746" width="11.5546875" style="37"/>
    <col min="747" max="747" width="4.109375" style="37" customWidth="1"/>
    <col min="748" max="748" width="17.88671875" style="37" bestFit="1" customWidth="1"/>
    <col min="749" max="749" width="7" style="37" bestFit="1" customWidth="1"/>
    <col min="750" max="1002" width="11.5546875" style="37"/>
    <col min="1003" max="1003" width="4.109375" style="37" customWidth="1"/>
    <col min="1004" max="1004" width="17.88671875" style="37" bestFit="1" customWidth="1"/>
    <col min="1005" max="1005" width="7" style="37" bestFit="1" customWidth="1"/>
    <col min="1006" max="1258" width="11.5546875" style="37"/>
    <col min="1259" max="1259" width="4.109375" style="37" customWidth="1"/>
    <col min="1260" max="1260" width="17.88671875" style="37" bestFit="1" customWidth="1"/>
    <col min="1261" max="1261" width="7" style="37" bestFit="1" customWidth="1"/>
    <col min="1262" max="1514" width="11.5546875" style="37"/>
    <col min="1515" max="1515" width="4.109375" style="37" customWidth="1"/>
    <col min="1516" max="1516" width="17.88671875" style="37" bestFit="1" customWidth="1"/>
    <col min="1517" max="1517" width="7" style="37" bestFit="1" customWidth="1"/>
    <col min="1518" max="1770" width="11.5546875" style="37"/>
    <col min="1771" max="1771" width="4.109375" style="37" customWidth="1"/>
    <col min="1772" max="1772" width="17.88671875" style="37" bestFit="1" customWidth="1"/>
    <col min="1773" max="1773" width="7" style="37" bestFit="1" customWidth="1"/>
    <col min="1774" max="2026" width="11.5546875" style="37"/>
    <col min="2027" max="2027" width="4.109375" style="37" customWidth="1"/>
    <col min="2028" max="2028" width="17.88671875" style="37" bestFit="1" customWidth="1"/>
    <col min="2029" max="2029" width="7" style="37" bestFit="1" customWidth="1"/>
    <col min="2030" max="2282" width="11.5546875" style="37"/>
    <col min="2283" max="2283" width="4.109375" style="37" customWidth="1"/>
    <col min="2284" max="2284" width="17.88671875" style="37" bestFit="1" customWidth="1"/>
    <col min="2285" max="2285" width="7" style="37" bestFit="1" customWidth="1"/>
    <col min="2286" max="2538" width="11.5546875" style="37"/>
    <col min="2539" max="2539" width="4.109375" style="37" customWidth="1"/>
    <col min="2540" max="2540" width="17.88671875" style="37" bestFit="1" customWidth="1"/>
    <col min="2541" max="2541" width="7" style="37" bestFit="1" customWidth="1"/>
    <col min="2542" max="2794" width="11.5546875" style="37"/>
    <col min="2795" max="2795" width="4.109375" style="37" customWidth="1"/>
    <col min="2796" max="2796" width="17.88671875" style="37" bestFit="1" customWidth="1"/>
    <col min="2797" max="2797" width="7" style="37" bestFit="1" customWidth="1"/>
    <col min="2798" max="3050" width="11.5546875" style="37"/>
    <col min="3051" max="3051" width="4.109375" style="37" customWidth="1"/>
    <col min="3052" max="3052" width="17.88671875" style="37" bestFit="1" customWidth="1"/>
    <col min="3053" max="3053" width="7" style="37" bestFit="1" customWidth="1"/>
    <col min="3054" max="3306" width="11.5546875" style="37"/>
    <col min="3307" max="3307" width="4.109375" style="37" customWidth="1"/>
    <col min="3308" max="3308" width="17.88671875" style="37" bestFit="1" customWidth="1"/>
    <col min="3309" max="3309" width="7" style="37" bestFit="1" customWidth="1"/>
    <col min="3310" max="3562" width="11.5546875" style="37"/>
    <col min="3563" max="3563" width="4.109375" style="37" customWidth="1"/>
    <col min="3564" max="3564" width="17.88671875" style="37" bestFit="1" customWidth="1"/>
    <col min="3565" max="3565" width="7" style="37" bestFit="1" customWidth="1"/>
    <col min="3566" max="3818" width="11.5546875" style="37"/>
    <col min="3819" max="3819" width="4.109375" style="37" customWidth="1"/>
    <col min="3820" max="3820" width="17.88671875" style="37" bestFit="1" customWidth="1"/>
    <col min="3821" max="3821" width="7" style="37" bestFit="1" customWidth="1"/>
    <col min="3822" max="4074" width="11.5546875" style="37"/>
    <col min="4075" max="4075" width="4.109375" style="37" customWidth="1"/>
    <col min="4076" max="4076" width="17.88671875" style="37" bestFit="1" customWidth="1"/>
    <col min="4077" max="4077" width="7" style="37" bestFit="1" customWidth="1"/>
    <col min="4078" max="4330" width="11.5546875" style="37"/>
    <col min="4331" max="4331" width="4.109375" style="37" customWidth="1"/>
    <col min="4332" max="4332" width="17.88671875" style="37" bestFit="1" customWidth="1"/>
    <col min="4333" max="4333" width="7" style="37" bestFit="1" customWidth="1"/>
    <col min="4334" max="4586" width="11.5546875" style="37"/>
    <col min="4587" max="4587" width="4.109375" style="37" customWidth="1"/>
    <col min="4588" max="4588" width="17.88671875" style="37" bestFit="1" customWidth="1"/>
    <col min="4589" max="4589" width="7" style="37" bestFit="1" customWidth="1"/>
    <col min="4590" max="4842" width="11.5546875" style="37"/>
    <col min="4843" max="4843" width="4.109375" style="37" customWidth="1"/>
    <col min="4844" max="4844" width="17.88671875" style="37" bestFit="1" customWidth="1"/>
    <col min="4845" max="4845" width="7" style="37" bestFit="1" customWidth="1"/>
    <col min="4846" max="5098" width="11.5546875" style="37"/>
    <col min="5099" max="5099" width="4.109375" style="37" customWidth="1"/>
    <col min="5100" max="5100" width="17.88671875" style="37" bestFit="1" customWidth="1"/>
    <col min="5101" max="5101" width="7" style="37" bestFit="1" customWidth="1"/>
    <col min="5102" max="5354" width="11.5546875" style="37"/>
    <col min="5355" max="5355" width="4.109375" style="37" customWidth="1"/>
    <col min="5356" max="5356" width="17.88671875" style="37" bestFit="1" customWidth="1"/>
    <col min="5357" max="5357" width="7" style="37" bestFit="1" customWidth="1"/>
    <col min="5358" max="5610" width="11.5546875" style="37"/>
    <col min="5611" max="5611" width="4.109375" style="37" customWidth="1"/>
    <col min="5612" max="5612" width="17.88671875" style="37" bestFit="1" customWidth="1"/>
    <col min="5613" max="5613" width="7" style="37" bestFit="1" customWidth="1"/>
    <col min="5614" max="5866" width="11.5546875" style="37"/>
    <col min="5867" max="5867" width="4.109375" style="37" customWidth="1"/>
    <col min="5868" max="5868" width="17.88671875" style="37" bestFit="1" customWidth="1"/>
    <col min="5869" max="5869" width="7" style="37" bestFit="1" customWidth="1"/>
    <col min="5870" max="6122" width="11.5546875" style="37"/>
    <col min="6123" max="6123" width="4.109375" style="37" customWidth="1"/>
    <col min="6124" max="6124" width="17.88671875" style="37" bestFit="1" customWidth="1"/>
    <col min="6125" max="6125" width="7" style="37" bestFit="1" customWidth="1"/>
    <col min="6126" max="6378" width="11.5546875" style="37"/>
    <col min="6379" max="6379" width="4.109375" style="37" customWidth="1"/>
    <col min="6380" max="6380" width="17.88671875" style="37" bestFit="1" customWidth="1"/>
    <col min="6381" max="6381" width="7" style="37" bestFit="1" customWidth="1"/>
    <col min="6382" max="6634" width="11.5546875" style="37"/>
    <col min="6635" max="6635" width="4.109375" style="37" customWidth="1"/>
    <col min="6636" max="6636" width="17.88671875" style="37" bestFit="1" customWidth="1"/>
    <col min="6637" max="6637" width="7" style="37" bestFit="1" customWidth="1"/>
    <col min="6638" max="6890" width="11.5546875" style="37"/>
    <col min="6891" max="6891" width="4.109375" style="37" customWidth="1"/>
    <col min="6892" max="6892" width="17.88671875" style="37" bestFit="1" customWidth="1"/>
    <col min="6893" max="6893" width="7" style="37" bestFit="1" customWidth="1"/>
    <col min="6894" max="7146" width="11.5546875" style="37"/>
    <col min="7147" max="7147" width="4.109375" style="37" customWidth="1"/>
    <col min="7148" max="7148" width="17.88671875" style="37" bestFit="1" customWidth="1"/>
    <col min="7149" max="7149" width="7" style="37" bestFit="1" customWidth="1"/>
    <col min="7150" max="7402" width="11.5546875" style="37"/>
    <col min="7403" max="7403" width="4.109375" style="37" customWidth="1"/>
    <col min="7404" max="7404" width="17.88671875" style="37" bestFit="1" customWidth="1"/>
    <col min="7405" max="7405" width="7" style="37" bestFit="1" customWidth="1"/>
    <col min="7406" max="7658" width="11.5546875" style="37"/>
    <col min="7659" max="7659" width="4.109375" style="37" customWidth="1"/>
    <col min="7660" max="7660" width="17.88671875" style="37" bestFit="1" customWidth="1"/>
    <col min="7661" max="7661" width="7" style="37" bestFit="1" customWidth="1"/>
    <col min="7662" max="7914" width="11.5546875" style="37"/>
    <col min="7915" max="7915" width="4.109375" style="37" customWidth="1"/>
    <col min="7916" max="7916" width="17.88671875" style="37" bestFit="1" customWidth="1"/>
    <col min="7917" max="7917" width="7" style="37" bestFit="1" customWidth="1"/>
    <col min="7918" max="8170" width="11.5546875" style="37"/>
    <col min="8171" max="8171" width="4.109375" style="37" customWidth="1"/>
    <col min="8172" max="8172" width="17.88671875" style="37" bestFit="1" customWidth="1"/>
    <col min="8173" max="8173" width="7" style="37" bestFit="1" customWidth="1"/>
    <col min="8174" max="8426" width="11.5546875" style="37"/>
    <col min="8427" max="8427" width="4.109375" style="37" customWidth="1"/>
    <col min="8428" max="8428" width="17.88671875" style="37" bestFit="1" customWidth="1"/>
    <col min="8429" max="8429" width="7" style="37" bestFit="1" customWidth="1"/>
    <col min="8430" max="8682" width="11.5546875" style="37"/>
    <col min="8683" max="8683" width="4.109375" style="37" customWidth="1"/>
    <col min="8684" max="8684" width="17.88671875" style="37" bestFit="1" customWidth="1"/>
    <col min="8685" max="8685" width="7" style="37" bestFit="1" customWidth="1"/>
    <col min="8686" max="8938" width="11.5546875" style="37"/>
    <col min="8939" max="8939" width="4.109375" style="37" customWidth="1"/>
    <col min="8940" max="8940" width="17.88671875" style="37" bestFit="1" customWidth="1"/>
    <col min="8941" max="8941" width="7" style="37" bestFit="1" customWidth="1"/>
    <col min="8942" max="9194" width="11.5546875" style="37"/>
    <col min="9195" max="9195" width="4.109375" style="37" customWidth="1"/>
    <col min="9196" max="9196" width="17.88671875" style="37" bestFit="1" customWidth="1"/>
    <col min="9197" max="9197" width="7" style="37" bestFit="1" customWidth="1"/>
    <col min="9198" max="9450" width="11.5546875" style="37"/>
    <col min="9451" max="9451" width="4.109375" style="37" customWidth="1"/>
    <col min="9452" max="9452" width="17.88671875" style="37" bestFit="1" customWidth="1"/>
    <col min="9453" max="9453" width="7" style="37" bestFit="1" customWidth="1"/>
    <col min="9454" max="9706" width="11.5546875" style="37"/>
    <col min="9707" max="9707" width="4.109375" style="37" customWidth="1"/>
    <col min="9708" max="9708" width="17.88671875" style="37" bestFit="1" customWidth="1"/>
    <col min="9709" max="9709" width="7" style="37" bestFit="1" customWidth="1"/>
    <col min="9710" max="9962" width="11.5546875" style="37"/>
    <col min="9963" max="9963" width="4.109375" style="37" customWidth="1"/>
    <col min="9964" max="9964" width="17.88671875" style="37" bestFit="1" customWidth="1"/>
    <col min="9965" max="9965" width="7" style="37" bestFit="1" customWidth="1"/>
    <col min="9966" max="10218" width="11.5546875" style="37"/>
    <col min="10219" max="10219" width="4.109375" style="37" customWidth="1"/>
    <col min="10220" max="10220" width="17.88671875" style="37" bestFit="1" customWidth="1"/>
    <col min="10221" max="10221" width="7" style="37" bestFit="1" customWidth="1"/>
    <col min="10222" max="10474" width="11.5546875" style="37"/>
    <col min="10475" max="10475" width="4.109375" style="37" customWidth="1"/>
    <col min="10476" max="10476" width="17.88671875" style="37" bestFit="1" customWidth="1"/>
    <col min="10477" max="10477" width="7" style="37" bestFit="1" customWidth="1"/>
    <col min="10478" max="10730" width="11.5546875" style="37"/>
    <col min="10731" max="10731" width="4.109375" style="37" customWidth="1"/>
    <col min="10732" max="10732" width="17.88671875" style="37" bestFit="1" customWidth="1"/>
    <col min="10733" max="10733" width="7" style="37" bestFit="1" customWidth="1"/>
    <col min="10734" max="10986" width="11.5546875" style="37"/>
    <col min="10987" max="10987" width="4.109375" style="37" customWidth="1"/>
    <col min="10988" max="10988" width="17.88671875" style="37" bestFit="1" customWidth="1"/>
    <col min="10989" max="10989" width="7" style="37" bestFit="1" customWidth="1"/>
    <col min="10990" max="11242" width="11.5546875" style="37"/>
    <col min="11243" max="11243" width="4.109375" style="37" customWidth="1"/>
    <col min="11244" max="11244" width="17.88671875" style="37" bestFit="1" customWidth="1"/>
    <col min="11245" max="11245" width="7" style="37" bestFit="1" customWidth="1"/>
    <col min="11246" max="11498" width="11.5546875" style="37"/>
    <col min="11499" max="11499" width="4.109375" style="37" customWidth="1"/>
    <col min="11500" max="11500" width="17.88671875" style="37" bestFit="1" customWidth="1"/>
    <col min="11501" max="11501" width="7" style="37" bestFit="1" customWidth="1"/>
    <col min="11502" max="11754" width="11.5546875" style="37"/>
    <col min="11755" max="11755" width="4.109375" style="37" customWidth="1"/>
    <col min="11756" max="11756" width="17.88671875" style="37" bestFit="1" customWidth="1"/>
    <col min="11757" max="11757" width="7" style="37" bestFit="1" customWidth="1"/>
    <col min="11758" max="12010" width="11.5546875" style="37"/>
    <col min="12011" max="12011" width="4.109375" style="37" customWidth="1"/>
    <col min="12012" max="12012" width="17.88671875" style="37" bestFit="1" customWidth="1"/>
    <col min="12013" max="12013" width="7" style="37" bestFit="1" customWidth="1"/>
    <col min="12014" max="12266" width="11.5546875" style="37"/>
    <col min="12267" max="12267" width="4.109375" style="37" customWidth="1"/>
    <col min="12268" max="12268" width="17.88671875" style="37" bestFit="1" customWidth="1"/>
    <col min="12269" max="12269" width="7" style="37" bestFit="1" customWidth="1"/>
    <col min="12270" max="12522" width="11.5546875" style="37"/>
    <col min="12523" max="12523" width="4.109375" style="37" customWidth="1"/>
    <col min="12524" max="12524" width="17.88671875" style="37" bestFit="1" customWidth="1"/>
    <col min="12525" max="12525" width="7" style="37" bestFit="1" customWidth="1"/>
    <col min="12526" max="12778" width="11.5546875" style="37"/>
    <col min="12779" max="12779" width="4.109375" style="37" customWidth="1"/>
    <col min="12780" max="12780" width="17.88671875" style="37" bestFit="1" customWidth="1"/>
    <col min="12781" max="12781" width="7" style="37" bestFit="1" customWidth="1"/>
    <col min="12782" max="13034" width="11.5546875" style="37"/>
    <col min="13035" max="13035" width="4.109375" style="37" customWidth="1"/>
    <col min="13036" max="13036" width="17.88671875" style="37" bestFit="1" customWidth="1"/>
    <col min="13037" max="13037" width="7" style="37" bestFit="1" customWidth="1"/>
    <col min="13038" max="13290" width="11.5546875" style="37"/>
    <col min="13291" max="13291" width="4.109375" style="37" customWidth="1"/>
    <col min="13292" max="13292" width="17.88671875" style="37" bestFit="1" customWidth="1"/>
    <col min="13293" max="13293" width="7" style="37" bestFit="1" customWidth="1"/>
    <col min="13294" max="13546" width="11.5546875" style="37"/>
    <col min="13547" max="13547" width="4.109375" style="37" customWidth="1"/>
    <col min="13548" max="13548" width="17.88671875" style="37" bestFit="1" customWidth="1"/>
    <col min="13549" max="13549" width="7" style="37" bestFit="1" customWidth="1"/>
    <col min="13550" max="13802" width="11.5546875" style="37"/>
    <col min="13803" max="13803" width="4.109375" style="37" customWidth="1"/>
    <col min="13804" max="13804" width="17.88671875" style="37" bestFit="1" customWidth="1"/>
    <col min="13805" max="13805" width="7" style="37" bestFit="1" customWidth="1"/>
    <col min="13806" max="14058" width="11.5546875" style="37"/>
    <col min="14059" max="14059" width="4.109375" style="37" customWidth="1"/>
    <col min="14060" max="14060" width="17.88671875" style="37" bestFit="1" customWidth="1"/>
    <col min="14061" max="14061" width="7" style="37" bestFit="1" customWidth="1"/>
    <col min="14062" max="14314" width="11.5546875" style="37"/>
    <col min="14315" max="14315" width="4.109375" style="37" customWidth="1"/>
    <col min="14316" max="14316" width="17.88671875" style="37" bestFit="1" customWidth="1"/>
    <col min="14317" max="14317" width="7" style="37" bestFit="1" customWidth="1"/>
    <col min="14318" max="14570" width="11.5546875" style="37"/>
    <col min="14571" max="14571" width="4.109375" style="37" customWidth="1"/>
    <col min="14572" max="14572" width="17.88671875" style="37" bestFit="1" customWidth="1"/>
    <col min="14573" max="14573" width="7" style="37" bestFit="1" customWidth="1"/>
    <col min="14574" max="14826" width="11.5546875" style="37"/>
    <col min="14827" max="14827" width="4.109375" style="37" customWidth="1"/>
    <col min="14828" max="14828" width="17.88671875" style="37" bestFit="1" customWidth="1"/>
    <col min="14829" max="14829" width="7" style="37" bestFit="1" customWidth="1"/>
    <col min="14830" max="15082" width="11.5546875" style="37"/>
    <col min="15083" max="15083" width="4.109375" style="37" customWidth="1"/>
    <col min="15084" max="15084" width="17.88671875" style="37" bestFit="1" customWidth="1"/>
    <col min="15085" max="15085" width="7" style="37" bestFit="1" customWidth="1"/>
    <col min="15086" max="15338" width="11.5546875" style="37"/>
    <col min="15339" max="15339" width="4.109375" style="37" customWidth="1"/>
    <col min="15340" max="15340" width="17.88671875" style="37" bestFit="1" customWidth="1"/>
    <col min="15341" max="15341" width="7" style="37" bestFit="1" customWidth="1"/>
    <col min="15342" max="15594" width="11.5546875" style="37"/>
    <col min="15595" max="15595" width="4.109375" style="37" customWidth="1"/>
    <col min="15596" max="15596" width="17.88671875" style="37" bestFit="1" customWidth="1"/>
    <col min="15597" max="15597" width="7" style="37" bestFit="1" customWidth="1"/>
    <col min="15598" max="15850" width="11.5546875" style="37"/>
    <col min="15851" max="15851" width="4.109375" style="37" customWidth="1"/>
    <col min="15852" max="15852" width="17.88671875" style="37" bestFit="1" customWidth="1"/>
    <col min="15853" max="15853" width="7" style="37" bestFit="1" customWidth="1"/>
    <col min="15854" max="16106" width="11.5546875" style="37"/>
    <col min="16107" max="16107" width="4.109375" style="37" customWidth="1"/>
    <col min="16108" max="16108" width="17.88671875" style="37" bestFit="1" customWidth="1"/>
    <col min="16109" max="16109" width="7" style="37" bestFit="1" customWidth="1"/>
    <col min="16110" max="16384" width="11.5546875" style="37"/>
  </cols>
  <sheetData>
    <row r="1" spans="1:20" ht="30" customHeight="1" x14ac:dyDescent="0.35">
      <c r="B1" s="218" t="str">
        <f>'Single Lite U-Frame Est'!B1</f>
        <v>Phius Frame U-Value Estimator - V1.1 - 02/2024</v>
      </c>
      <c r="C1" s="219"/>
      <c r="D1" s="219"/>
      <c r="E1" s="219"/>
      <c r="F1" s="219"/>
      <c r="G1" s="219"/>
      <c r="H1" s="219"/>
      <c r="I1" s="219"/>
      <c r="J1" s="220"/>
      <c r="K1" s="11"/>
      <c r="N1" s="11"/>
      <c r="O1" s="11"/>
      <c r="P1" s="11"/>
    </row>
    <row r="2" spans="1:20" ht="19.95" customHeight="1" x14ac:dyDescent="0.35">
      <c r="B2" s="134" t="s">
        <v>48</v>
      </c>
      <c r="C2" s="135"/>
      <c r="D2" s="135"/>
      <c r="E2" s="224" t="s">
        <v>0</v>
      </c>
      <c r="F2" s="224"/>
      <c r="G2" s="224"/>
      <c r="H2" s="224"/>
      <c r="I2" s="228" t="s">
        <v>50</v>
      </c>
      <c r="J2" s="229"/>
      <c r="K2" s="37"/>
      <c r="L2" s="37"/>
      <c r="N2" s="37"/>
      <c r="O2" s="37"/>
      <c r="P2" s="37"/>
    </row>
    <row r="3" spans="1:20" ht="19.95" customHeight="1" thickBot="1" x14ac:dyDescent="0.4">
      <c r="B3" s="244" t="s">
        <v>47</v>
      </c>
      <c r="C3" s="245"/>
      <c r="D3" s="245"/>
      <c r="E3" s="246" t="s">
        <v>49</v>
      </c>
      <c r="F3" s="246"/>
      <c r="G3" s="246"/>
      <c r="H3" s="246"/>
      <c r="I3" s="247" t="s">
        <v>66</v>
      </c>
      <c r="J3" s="248"/>
      <c r="K3" s="38" t="s">
        <v>73</v>
      </c>
      <c r="N3" s="11"/>
      <c r="O3" s="11"/>
      <c r="P3" s="11"/>
    </row>
    <row r="4" spans="1:20" ht="30" customHeight="1" thickBot="1" x14ac:dyDescent="0.4">
      <c r="B4" s="147" t="s">
        <v>43</v>
      </c>
      <c r="C4" s="148"/>
      <c r="D4" s="148"/>
      <c r="E4" s="148"/>
      <c r="F4" s="148"/>
      <c r="G4" s="148"/>
      <c r="H4" s="148"/>
      <c r="I4" s="148"/>
      <c r="J4" s="149"/>
      <c r="K4" s="39" t="s">
        <v>119</v>
      </c>
      <c r="O4" s="37"/>
      <c r="P4" s="37"/>
      <c r="Q4" s="37"/>
      <c r="R4" s="37"/>
      <c r="S4" s="37"/>
      <c r="T4" s="37"/>
    </row>
    <row r="5" spans="1:20" ht="25.2" customHeight="1" thickBot="1" x14ac:dyDescent="0.4">
      <c r="B5" s="155" t="s">
        <v>46</v>
      </c>
      <c r="C5" s="156"/>
      <c r="D5" s="156"/>
      <c r="E5" s="156"/>
      <c r="F5" s="40"/>
      <c r="G5" s="152"/>
      <c r="H5" s="153"/>
      <c r="I5" s="153"/>
      <c r="J5" s="154"/>
      <c r="K5" s="41" t="s">
        <v>72</v>
      </c>
      <c r="O5" s="37"/>
      <c r="P5" s="37"/>
      <c r="Q5" s="37"/>
      <c r="R5" s="37"/>
      <c r="S5" s="37"/>
      <c r="T5" s="37"/>
    </row>
    <row r="6" spans="1:20" ht="25.2" customHeight="1" thickBot="1" x14ac:dyDescent="0.4">
      <c r="B6" s="155" t="s">
        <v>51</v>
      </c>
      <c r="C6" s="156"/>
      <c r="D6" s="156"/>
      <c r="E6" s="156"/>
      <c r="F6" s="40"/>
      <c r="G6" s="201" t="s">
        <v>14</v>
      </c>
      <c r="H6" s="202"/>
      <c r="I6" s="202"/>
      <c r="J6" s="42" t="s">
        <v>71</v>
      </c>
      <c r="K6" s="41" t="s">
        <v>92</v>
      </c>
      <c r="N6" s="37"/>
      <c r="O6" s="37"/>
      <c r="P6" s="37"/>
      <c r="Q6" s="37"/>
      <c r="R6" s="37"/>
      <c r="S6" s="37"/>
      <c r="T6" s="37"/>
    </row>
    <row r="7" spans="1:20" ht="22.2" customHeight="1" thickBot="1" x14ac:dyDescent="0.4">
      <c r="A7" s="168" t="s">
        <v>90</v>
      </c>
      <c r="B7" s="221" t="s">
        <v>76</v>
      </c>
      <c r="C7" s="222"/>
      <c r="D7" s="222"/>
      <c r="E7" s="223"/>
      <c r="F7" s="77"/>
      <c r="G7" s="233" t="s">
        <v>96</v>
      </c>
      <c r="H7" s="234"/>
      <c r="I7" s="234"/>
      <c r="J7" s="235"/>
      <c r="K7" s="166" t="s">
        <v>102</v>
      </c>
      <c r="O7" s="37"/>
      <c r="P7" s="37"/>
      <c r="Q7" s="37"/>
      <c r="R7" s="37"/>
      <c r="S7" s="37"/>
      <c r="T7" s="37"/>
    </row>
    <row r="8" spans="1:20" ht="16.2" customHeight="1" x14ac:dyDescent="0.35">
      <c r="A8" s="169"/>
      <c r="B8" s="125" t="s">
        <v>80</v>
      </c>
      <c r="C8" s="126"/>
      <c r="D8" s="127"/>
      <c r="E8" s="34"/>
      <c r="F8" s="78"/>
      <c r="G8" s="236"/>
      <c r="H8" s="237"/>
      <c r="I8" s="237"/>
      <c r="J8" s="238"/>
      <c r="K8" s="167"/>
      <c r="O8" s="37"/>
      <c r="P8" s="37"/>
      <c r="Q8" s="37"/>
      <c r="R8" s="37"/>
      <c r="S8" s="37"/>
      <c r="T8" s="37"/>
    </row>
    <row r="9" spans="1:20" ht="16.2" customHeight="1" thickBot="1" x14ac:dyDescent="0.4">
      <c r="A9" s="170"/>
      <c r="B9" s="128" t="s">
        <v>15</v>
      </c>
      <c r="C9" s="129"/>
      <c r="D9" s="130"/>
      <c r="E9" s="35"/>
      <c r="F9" s="78"/>
      <c r="G9" s="239"/>
      <c r="H9" s="240"/>
      <c r="I9" s="240"/>
      <c r="J9" s="241"/>
      <c r="K9" s="167"/>
      <c r="O9" s="37"/>
      <c r="P9" s="37"/>
      <c r="Q9" s="37"/>
      <c r="R9" s="37"/>
      <c r="S9" s="37"/>
      <c r="T9" s="37"/>
    </row>
    <row r="10" spans="1:20" ht="16.95" customHeight="1" thickBot="1" x14ac:dyDescent="0.4">
      <c r="B10" s="131" t="s">
        <v>89</v>
      </c>
      <c r="C10" s="132"/>
      <c r="D10" s="132"/>
      <c r="E10" s="133"/>
      <c r="F10" s="78"/>
      <c r="G10" s="230" t="s">
        <v>96</v>
      </c>
      <c r="H10" s="231"/>
      <c r="I10" s="232"/>
      <c r="J10" s="45" t="s">
        <v>64</v>
      </c>
      <c r="K10" s="46"/>
      <c r="O10" s="37"/>
      <c r="P10" s="37"/>
      <c r="Q10" s="37"/>
      <c r="R10" s="37"/>
      <c r="S10" s="37"/>
      <c r="T10" s="37"/>
    </row>
    <row r="11" spans="1:20" ht="16.2" customHeight="1" x14ac:dyDescent="0.35">
      <c r="B11" s="203" t="s">
        <v>11</v>
      </c>
      <c r="C11" s="204"/>
      <c r="D11" s="44" t="s">
        <v>88</v>
      </c>
      <c r="E11" s="79">
        <f>_xlfn.IFNA(VLOOKUP(G6,'Default NFRC Sizes'!$H$6:$L$13,4,FALSE),"-")</f>
        <v>3.9370078740157481</v>
      </c>
      <c r="F11" s="78"/>
      <c r="G11" s="242" t="s">
        <v>16</v>
      </c>
      <c r="H11" s="243"/>
      <c r="I11" s="31"/>
      <c r="J11" s="49" t="s">
        <v>82</v>
      </c>
      <c r="K11" s="50" t="s">
        <v>103</v>
      </c>
      <c r="O11" s="37"/>
      <c r="P11" s="37"/>
      <c r="Q11" s="37"/>
      <c r="R11" s="37"/>
      <c r="S11" s="37"/>
      <c r="T11" s="37"/>
    </row>
    <row r="12" spans="1:20" ht="16.2" customHeight="1" x14ac:dyDescent="0.35">
      <c r="B12" s="123" t="s">
        <v>12</v>
      </c>
      <c r="C12" s="124"/>
      <c r="D12" s="47" t="s">
        <v>88</v>
      </c>
      <c r="E12" s="48">
        <f>_xlfn.IFNA(VLOOKUP(G6,'Default NFRC Sizes'!$H$6:$L$13,5,FALSE),"-")</f>
        <v>4.9212598425196852</v>
      </c>
      <c r="F12" s="78"/>
      <c r="G12" s="123" t="s">
        <v>93</v>
      </c>
      <c r="H12" s="177"/>
      <c r="I12" s="23"/>
      <c r="J12" s="51" t="s">
        <v>81</v>
      </c>
      <c r="K12" s="167" t="s">
        <v>74</v>
      </c>
      <c r="O12" s="37"/>
      <c r="P12" s="37"/>
      <c r="Q12" s="37"/>
      <c r="R12" s="37"/>
      <c r="S12" s="37"/>
      <c r="T12" s="37"/>
    </row>
    <row r="13" spans="1:20" ht="16.2" customHeight="1" x14ac:dyDescent="0.35">
      <c r="B13" s="123" t="s">
        <v>26</v>
      </c>
      <c r="C13" s="124"/>
      <c r="D13" s="47" t="s">
        <v>86</v>
      </c>
      <c r="E13" s="52">
        <f>_xlfn.IFNA(IF(VLOOKUP(G6,'Default NFRC Sizes'!$H$6:$M$13,6,FALSE)=TRUE,(E12-(I12/12+I15/12))*(E11-((2*I13/12)+I14/12)),(E12-((I12+I15+I14)/12))*(E11-(2*I13/12))),"-")</f>
        <v>19.375038750077501</v>
      </c>
      <c r="F13" s="78"/>
      <c r="G13" s="123" t="s">
        <v>94</v>
      </c>
      <c r="H13" s="177"/>
      <c r="I13" s="23"/>
      <c r="J13" s="51" t="s">
        <v>81</v>
      </c>
      <c r="K13" s="167"/>
      <c r="O13" s="37"/>
      <c r="P13" s="37"/>
      <c r="Q13" s="37"/>
      <c r="R13" s="37"/>
      <c r="S13" s="37"/>
      <c r="T13" s="37"/>
    </row>
    <row r="14" spans="1:20" ht="16.2" customHeight="1" x14ac:dyDescent="0.35">
      <c r="B14" s="123" t="s">
        <v>29</v>
      </c>
      <c r="C14" s="124"/>
      <c r="D14" s="53" t="s">
        <v>86</v>
      </c>
      <c r="E14" s="52">
        <f>IFERROR(E15-E13,"-")</f>
        <v>0</v>
      </c>
      <c r="F14" s="78"/>
      <c r="G14" s="123" t="s">
        <v>109</v>
      </c>
      <c r="H14" s="177"/>
      <c r="I14" s="23"/>
      <c r="J14" s="51" t="s">
        <v>81</v>
      </c>
      <c r="K14" s="167"/>
      <c r="O14" s="37"/>
      <c r="P14" s="37"/>
      <c r="Q14" s="37"/>
      <c r="R14" s="37"/>
      <c r="S14" s="37"/>
      <c r="T14" s="37"/>
    </row>
    <row r="15" spans="1:20" ht="16.2" customHeight="1" x14ac:dyDescent="0.35">
      <c r="B15" s="123" t="s">
        <v>33</v>
      </c>
      <c r="C15" s="124"/>
      <c r="D15" s="54" t="s">
        <v>86</v>
      </c>
      <c r="E15" s="52">
        <f>IFERROR(E12*E11,"-")</f>
        <v>19.375038750077501</v>
      </c>
      <c r="F15" s="78"/>
      <c r="G15" s="123" t="s">
        <v>115</v>
      </c>
      <c r="H15" s="177"/>
      <c r="I15" s="23"/>
      <c r="J15" s="49" t="s">
        <v>81</v>
      </c>
      <c r="K15" s="167"/>
      <c r="O15" s="37"/>
      <c r="P15" s="37"/>
      <c r="Q15" s="37"/>
      <c r="R15" s="37"/>
      <c r="S15" s="37"/>
      <c r="T15" s="37"/>
    </row>
    <row r="16" spans="1:20" ht="16.2" customHeight="1" thickBot="1" x14ac:dyDescent="0.4">
      <c r="B16" s="175" t="s">
        <v>37</v>
      </c>
      <c r="C16" s="176"/>
      <c r="D16" s="55" t="s">
        <v>88</v>
      </c>
      <c r="E16" s="56">
        <f>_xlfn.IFNA(IF(VLOOKUP(G6,'Default NFRC Sizes'!$H$6:$M$13,6,FALSE)=TRUE,2*((E11)-(2*(I13+I14)/12))+4*((E12)-((I12/12)+(I15/12))),4*(E11-(2*I13/12))+2*(E12-((I14+I12+I15)/12))),"-")</f>
        <v>27.559055118110237</v>
      </c>
      <c r="F16" s="78"/>
      <c r="G16" s="175" t="s">
        <v>38</v>
      </c>
      <c r="H16" s="181"/>
      <c r="I16" s="30"/>
      <c r="J16" s="57" t="s">
        <v>95</v>
      </c>
      <c r="K16" s="41" t="s">
        <v>91</v>
      </c>
      <c r="O16" s="37"/>
      <c r="P16" s="37"/>
      <c r="Q16" s="37"/>
      <c r="R16" s="37"/>
      <c r="S16" s="37"/>
      <c r="T16" s="37"/>
    </row>
    <row r="17" spans="1:20" ht="7.95" customHeight="1" thickBot="1" x14ac:dyDescent="0.4">
      <c r="B17" s="58"/>
      <c r="J17" s="59"/>
      <c r="K17" s="60"/>
      <c r="O17" s="37"/>
      <c r="P17" s="37"/>
      <c r="Q17" s="37"/>
      <c r="R17" s="37"/>
      <c r="S17" s="37"/>
      <c r="T17" s="37"/>
    </row>
    <row r="18" spans="1:20" ht="19.95" customHeight="1" thickBot="1" x14ac:dyDescent="0.4">
      <c r="B18" s="182" t="s">
        <v>114</v>
      </c>
      <c r="C18" s="183"/>
      <c r="D18" s="183"/>
      <c r="E18" s="183"/>
      <c r="F18" s="183"/>
      <c r="G18" s="183"/>
      <c r="H18" s="183"/>
      <c r="I18" s="183"/>
      <c r="J18" s="184"/>
      <c r="K18" s="61" t="s">
        <v>99</v>
      </c>
      <c r="O18" s="37"/>
    </row>
    <row r="19" spans="1:20" ht="16.2" customHeight="1" thickBot="1" x14ac:dyDescent="0.4">
      <c r="B19" s="193" t="s">
        <v>97</v>
      </c>
      <c r="C19" s="194"/>
      <c r="D19" s="194"/>
      <c r="E19" s="194"/>
      <c r="F19" s="194"/>
      <c r="G19" s="194"/>
      <c r="H19" s="194"/>
      <c r="I19" s="194"/>
      <c r="J19" s="195"/>
      <c r="K19" s="62"/>
      <c r="O19" s="37"/>
      <c r="P19" s="37"/>
    </row>
    <row r="20" spans="1:20" ht="16.2" customHeight="1" x14ac:dyDescent="0.35">
      <c r="B20" s="203" t="s">
        <v>16</v>
      </c>
      <c r="C20" s="204"/>
      <c r="D20" s="204"/>
      <c r="E20" s="204"/>
      <c r="F20" s="171" t="s">
        <v>82</v>
      </c>
      <c r="G20" s="172"/>
      <c r="H20" s="215" t="str">
        <f>IF(ISBLANK(I11),"-",I11)</f>
        <v>-</v>
      </c>
      <c r="I20" s="216"/>
      <c r="J20" s="217"/>
      <c r="K20" s="64"/>
      <c r="O20" s="37"/>
    </row>
    <row r="21" spans="1:20" ht="21" customHeight="1" thickBot="1" x14ac:dyDescent="0.4">
      <c r="B21" s="205" t="s">
        <v>85</v>
      </c>
      <c r="C21" s="206"/>
      <c r="D21" s="206"/>
      <c r="E21" s="206"/>
      <c r="F21" s="206"/>
      <c r="G21" s="207"/>
      <c r="H21" s="210" t="str">
        <f>IF(ISBLANK(E9),"-",IFERROR(((E9*E15)/E13),"-"))</f>
        <v>-</v>
      </c>
      <c r="I21" s="211"/>
      <c r="J21" s="212"/>
      <c r="K21" s="62" t="s">
        <v>120</v>
      </c>
      <c r="O21" s="37"/>
    </row>
    <row r="22" spans="1:20" ht="16.2" customHeight="1" thickBot="1" x14ac:dyDescent="0.4">
      <c r="B22" s="193" t="s">
        <v>21</v>
      </c>
      <c r="C22" s="194"/>
      <c r="D22" s="194"/>
      <c r="E22" s="194"/>
      <c r="F22" s="194"/>
      <c r="G22" s="194"/>
      <c r="H22" s="194"/>
      <c r="I22" s="194"/>
      <c r="J22" s="195"/>
      <c r="K22" s="65"/>
      <c r="O22" s="37"/>
    </row>
    <row r="23" spans="1:20" ht="16.2" customHeight="1" x14ac:dyDescent="0.35">
      <c r="B23" s="196" t="s">
        <v>77</v>
      </c>
      <c r="C23" s="197"/>
      <c r="D23" s="197"/>
      <c r="E23" s="197"/>
      <c r="F23" s="198"/>
      <c r="G23" s="66" t="s">
        <v>44</v>
      </c>
      <c r="H23" s="66" t="s">
        <v>45</v>
      </c>
      <c r="I23" s="66" t="s">
        <v>27</v>
      </c>
      <c r="J23" s="67" t="s">
        <v>30</v>
      </c>
      <c r="K23" s="65"/>
      <c r="O23" s="37"/>
    </row>
    <row r="24" spans="1:20" ht="16.2" customHeight="1" x14ac:dyDescent="0.35">
      <c r="B24" s="191" t="s">
        <v>78</v>
      </c>
      <c r="C24" s="192"/>
      <c r="D24" s="192"/>
      <c r="E24" s="199" t="s">
        <v>81</v>
      </c>
      <c r="F24" s="200"/>
      <c r="G24" s="68" t="str">
        <f>IF(ISBLANK(I13),"-",I13)</f>
        <v>-</v>
      </c>
      <c r="H24" s="68" t="str">
        <f>IF(ISBLANK(I14),"-",I14/2)</f>
        <v>-</v>
      </c>
      <c r="I24" s="68" t="str">
        <f>IF(ISBLANK(I12),"-",I12)</f>
        <v>-</v>
      </c>
      <c r="J24" s="69" t="str">
        <f>IF(ISBLANK(I15),"-",I15)</f>
        <v>-</v>
      </c>
      <c r="K24" s="64"/>
      <c r="O24" s="37"/>
    </row>
    <row r="25" spans="1:20" ht="21" customHeight="1" x14ac:dyDescent="0.35">
      <c r="A25" s="11"/>
      <c r="B25" s="191" t="s">
        <v>34</v>
      </c>
      <c r="C25" s="192"/>
      <c r="D25" s="192"/>
      <c r="E25" s="213" t="s">
        <v>82</v>
      </c>
      <c r="F25" s="214"/>
      <c r="G25" s="70" t="str">
        <f>IFERROR(((E8*E15)-(I16*E16)-(I11*E13))/E14,"-")</f>
        <v>-</v>
      </c>
      <c r="H25" s="68" t="str">
        <f>G25</f>
        <v>-</v>
      </c>
      <c r="I25" s="68" t="str">
        <f t="shared" ref="I25:J27" si="0">H25</f>
        <v>-</v>
      </c>
      <c r="J25" s="69" t="str">
        <f t="shared" si="0"/>
        <v>-</v>
      </c>
      <c r="K25" s="41" t="s">
        <v>98</v>
      </c>
    </row>
    <row r="26" spans="1:20" ht="16.2" customHeight="1" x14ac:dyDescent="0.35">
      <c r="B26" s="191" t="s">
        <v>38</v>
      </c>
      <c r="C26" s="192"/>
      <c r="D26" s="192"/>
      <c r="E26" s="185" t="s">
        <v>83</v>
      </c>
      <c r="F26" s="186"/>
      <c r="G26" s="71" t="str">
        <f>IF(ISBLANK(I16),"-",I16)</f>
        <v>-</v>
      </c>
      <c r="H26" s="71" t="str">
        <f>G26</f>
        <v>-</v>
      </c>
      <c r="I26" s="71" t="str">
        <f t="shared" si="0"/>
        <v>-</v>
      </c>
      <c r="J26" s="72" t="str">
        <f t="shared" si="0"/>
        <v>-</v>
      </c>
      <c r="K26" s="64"/>
    </row>
    <row r="27" spans="1:20" ht="16.2" customHeight="1" thickBot="1" x14ac:dyDescent="0.4">
      <c r="B27" s="189" t="s">
        <v>84</v>
      </c>
      <c r="C27" s="190"/>
      <c r="D27" s="190"/>
      <c r="E27" s="187" t="s">
        <v>83</v>
      </c>
      <c r="F27" s="188"/>
      <c r="G27" s="73" t="s">
        <v>79</v>
      </c>
      <c r="H27" s="74" t="str">
        <f>G27</f>
        <v>varies</v>
      </c>
      <c r="I27" s="75" t="str">
        <f t="shared" si="0"/>
        <v>varies</v>
      </c>
      <c r="J27" s="76" t="str">
        <f t="shared" si="0"/>
        <v>varies</v>
      </c>
      <c r="K27" s="62" t="s">
        <v>100</v>
      </c>
    </row>
    <row r="28" spans="1:20" ht="7.95" customHeight="1" thickBot="1" x14ac:dyDescent="0.4">
      <c r="B28" s="58"/>
      <c r="J28" s="59"/>
      <c r="K28" s="64"/>
      <c r="O28" s="37"/>
      <c r="P28" s="37"/>
      <c r="Q28" s="37"/>
      <c r="R28" s="37"/>
      <c r="S28" s="37"/>
      <c r="T28" s="37"/>
    </row>
    <row r="29" spans="1:20" ht="19.95" customHeight="1" thickBot="1" x14ac:dyDescent="0.4">
      <c r="B29" s="182" t="s">
        <v>116</v>
      </c>
      <c r="C29" s="183"/>
      <c r="D29" s="183"/>
      <c r="E29" s="183"/>
      <c r="F29" s="183"/>
      <c r="G29" s="183"/>
      <c r="H29" s="183"/>
      <c r="I29" s="183"/>
      <c r="J29" s="184"/>
      <c r="K29" s="61" t="s">
        <v>99</v>
      </c>
      <c r="O29" s="37"/>
    </row>
    <row r="30" spans="1:20" ht="16.2" customHeight="1" thickBot="1" x14ac:dyDescent="0.4">
      <c r="B30" s="193" t="s">
        <v>97</v>
      </c>
      <c r="C30" s="194"/>
      <c r="D30" s="194"/>
      <c r="E30" s="194"/>
      <c r="F30" s="194"/>
      <c r="G30" s="194"/>
      <c r="H30" s="194"/>
      <c r="I30" s="194"/>
      <c r="J30" s="195"/>
      <c r="K30" s="62"/>
      <c r="O30" s="37"/>
      <c r="P30" s="37"/>
    </row>
    <row r="31" spans="1:20" ht="16.2" customHeight="1" x14ac:dyDescent="0.35">
      <c r="B31" s="203" t="s">
        <v>16</v>
      </c>
      <c r="C31" s="204"/>
      <c r="D31" s="204"/>
      <c r="E31" s="204"/>
      <c r="F31" s="171" t="s">
        <v>82</v>
      </c>
      <c r="G31" s="172"/>
      <c r="H31" s="215" t="str">
        <f>H20</f>
        <v>-</v>
      </c>
      <c r="I31" s="216"/>
      <c r="J31" s="217"/>
      <c r="K31" s="64"/>
      <c r="O31" s="37"/>
    </row>
    <row r="32" spans="1:20" ht="21" customHeight="1" thickBot="1" x14ac:dyDescent="0.4">
      <c r="B32" s="205" t="s">
        <v>85</v>
      </c>
      <c r="C32" s="206"/>
      <c r="D32" s="206"/>
      <c r="E32" s="206"/>
      <c r="F32" s="206"/>
      <c r="G32" s="207"/>
      <c r="H32" s="210" t="str">
        <f>H21</f>
        <v>-</v>
      </c>
      <c r="I32" s="211"/>
      <c r="J32" s="212"/>
      <c r="K32" s="62" t="s">
        <v>120</v>
      </c>
      <c r="O32" s="37"/>
    </row>
    <row r="33" spans="1:15" ht="16.2" customHeight="1" thickBot="1" x14ac:dyDescent="0.4">
      <c r="B33" s="193" t="s">
        <v>21</v>
      </c>
      <c r="C33" s="194"/>
      <c r="D33" s="194"/>
      <c r="E33" s="194"/>
      <c r="F33" s="194"/>
      <c r="G33" s="194"/>
      <c r="H33" s="194"/>
      <c r="I33" s="194"/>
      <c r="J33" s="195"/>
      <c r="K33" s="65"/>
      <c r="O33" s="37"/>
    </row>
    <row r="34" spans="1:15" ht="16.2" customHeight="1" x14ac:dyDescent="0.35">
      <c r="B34" s="196" t="s">
        <v>77</v>
      </c>
      <c r="C34" s="197"/>
      <c r="D34" s="197"/>
      <c r="E34" s="197"/>
      <c r="F34" s="198"/>
      <c r="G34" s="66" t="s">
        <v>44</v>
      </c>
      <c r="H34" s="66" t="s">
        <v>45</v>
      </c>
      <c r="I34" s="66" t="s">
        <v>27</v>
      </c>
      <c r="J34" s="67" t="s">
        <v>30</v>
      </c>
      <c r="K34" s="65"/>
      <c r="O34" s="37"/>
    </row>
    <row r="35" spans="1:15" ht="16.2" customHeight="1" x14ac:dyDescent="0.35">
      <c r="B35" s="191" t="s">
        <v>78</v>
      </c>
      <c r="C35" s="192"/>
      <c r="D35" s="192"/>
      <c r="E35" s="199" t="s">
        <v>81</v>
      </c>
      <c r="F35" s="200"/>
      <c r="G35" s="68" t="str">
        <f>H24</f>
        <v>-</v>
      </c>
      <c r="H35" s="68" t="str">
        <f>G24</f>
        <v>-</v>
      </c>
      <c r="I35" s="68" t="str">
        <f>I24</f>
        <v>-</v>
      </c>
      <c r="J35" s="69" t="str">
        <f>J24</f>
        <v>-</v>
      </c>
      <c r="K35" s="64"/>
      <c r="O35" s="37"/>
    </row>
    <row r="36" spans="1:15" ht="21" customHeight="1" x14ac:dyDescent="0.35">
      <c r="A36" s="11"/>
      <c r="B36" s="191" t="s">
        <v>34</v>
      </c>
      <c r="C36" s="192"/>
      <c r="D36" s="192"/>
      <c r="E36" s="213" t="s">
        <v>82</v>
      </c>
      <c r="F36" s="214"/>
      <c r="G36" s="70" t="str">
        <f>G25</f>
        <v>-</v>
      </c>
      <c r="H36" s="68" t="str">
        <f>G36</f>
        <v>-</v>
      </c>
      <c r="I36" s="68" t="str">
        <f t="shared" ref="I36:J36" si="1">H36</f>
        <v>-</v>
      </c>
      <c r="J36" s="69" t="str">
        <f t="shared" si="1"/>
        <v>-</v>
      </c>
      <c r="K36" s="41" t="s">
        <v>98</v>
      </c>
    </row>
    <row r="37" spans="1:15" ht="16.2" customHeight="1" x14ac:dyDescent="0.35">
      <c r="B37" s="191" t="s">
        <v>38</v>
      </c>
      <c r="C37" s="192"/>
      <c r="D37" s="192"/>
      <c r="E37" s="185" t="s">
        <v>83</v>
      </c>
      <c r="F37" s="186"/>
      <c r="G37" s="71" t="str">
        <f>G26</f>
        <v>-</v>
      </c>
      <c r="H37" s="71" t="str">
        <f>G37</f>
        <v>-</v>
      </c>
      <c r="I37" s="71" t="str">
        <f t="shared" ref="I37:J37" si="2">H37</f>
        <v>-</v>
      </c>
      <c r="J37" s="72" t="str">
        <f t="shared" si="2"/>
        <v>-</v>
      </c>
      <c r="K37" s="64"/>
    </row>
    <row r="38" spans="1:15" ht="16.2" customHeight="1" thickBot="1" x14ac:dyDescent="0.4">
      <c r="B38" s="189" t="s">
        <v>84</v>
      </c>
      <c r="C38" s="190"/>
      <c r="D38" s="190"/>
      <c r="E38" s="187" t="s">
        <v>83</v>
      </c>
      <c r="F38" s="188"/>
      <c r="G38" s="73" t="s">
        <v>79</v>
      </c>
      <c r="H38" s="74" t="str">
        <f>G38</f>
        <v>varies</v>
      </c>
      <c r="I38" s="75" t="str">
        <f t="shared" ref="I38:J38" si="3">H38</f>
        <v>varies</v>
      </c>
      <c r="J38" s="76" t="str">
        <f t="shared" si="3"/>
        <v>varies</v>
      </c>
      <c r="K38" s="62" t="s">
        <v>100</v>
      </c>
    </row>
  </sheetData>
  <sheetProtection sheet="1" objects="1" scenarios="1"/>
  <mergeCells count="67">
    <mergeCell ref="B38:D38"/>
    <mergeCell ref="E38:F38"/>
    <mergeCell ref="B7:E7"/>
    <mergeCell ref="B19:J19"/>
    <mergeCell ref="B20:E20"/>
    <mergeCell ref="F20:G20"/>
    <mergeCell ref="H20:J20"/>
    <mergeCell ref="B10:E10"/>
    <mergeCell ref="B37:D37"/>
    <mergeCell ref="B32:G32"/>
    <mergeCell ref="H32:J32"/>
    <mergeCell ref="B33:J33"/>
    <mergeCell ref="B34:F34"/>
    <mergeCell ref="B35:D35"/>
    <mergeCell ref="E35:F35"/>
    <mergeCell ref="B36:D36"/>
    <mergeCell ref="E36:F36"/>
    <mergeCell ref="E37:F37"/>
    <mergeCell ref="B1:J1"/>
    <mergeCell ref="G12:H12"/>
    <mergeCell ref="G11:H11"/>
    <mergeCell ref="G16:H16"/>
    <mergeCell ref="B16:C16"/>
    <mergeCell ref="B2:D2"/>
    <mergeCell ref="E2:H2"/>
    <mergeCell ref="B3:D3"/>
    <mergeCell ref="E3:H3"/>
    <mergeCell ref="B4:J4"/>
    <mergeCell ref="I3:J3"/>
    <mergeCell ref="I2:J2"/>
    <mergeCell ref="B5:E5"/>
    <mergeCell ref="B6:E6"/>
    <mergeCell ref="K7:K9"/>
    <mergeCell ref="K12:K15"/>
    <mergeCell ref="B11:C11"/>
    <mergeCell ref="B12:C12"/>
    <mergeCell ref="B13:C13"/>
    <mergeCell ref="B14:C14"/>
    <mergeCell ref="B15:C15"/>
    <mergeCell ref="G5:J5"/>
    <mergeCell ref="G6:I6"/>
    <mergeCell ref="G7:J9"/>
    <mergeCell ref="B31:E31"/>
    <mergeCell ref="F31:G31"/>
    <mergeCell ref="H31:J31"/>
    <mergeCell ref="B25:D25"/>
    <mergeCell ref="E25:F25"/>
    <mergeCell ref="B26:D26"/>
    <mergeCell ref="E26:F26"/>
    <mergeCell ref="B27:D27"/>
    <mergeCell ref="E27:F27"/>
    <mergeCell ref="A7:A9"/>
    <mergeCell ref="B8:D8"/>
    <mergeCell ref="B9:D9"/>
    <mergeCell ref="B29:J29"/>
    <mergeCell ref="B30:J30"/>
    <mergeCell ref="B21:G21"/>
    <mergeCell ref="H21:J21"/>
    <mergeCell ref="B22:J22"/>
    <mergeCell ref="B23:F23"/>
    <mergeCell ref="B24:D24"/>
    <mergeCell ref="E24:F24"/>
    <mergeCell ref="G13:H13"/>
    <mergeCell ref="G14:H14"/>
    <mergeCell ref="G15:H15"/>
    <mergeCell ref="G10:I10"/>
    <mergeCell ref="B18:J18"/>
  </mergeCells>
  <dataValidations count="1">
    <dataValidation allowBlank="1" showInputMessage="1" showErrorMessage="1" prompt="Select the cell to the left to activate the drop-down menu." sqref="J6" xr:uid="{9A8262AC-5B8A-4821-A55E-10C996933812}"/>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606AF97-0681-404E-BB98-1B9F112BAE12}">
          <x14:formula1>
            <xm:f>'Default NFRC Sizes'!$H$6:$H$11</xm:f>
          </x14:formula1>
          <xm:sqref>G6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8258E-8B63-4F71-B2CD-1184C9C66E9D}">
  <sheetPr>
    <tabColor rgb="FFEDECE0"/>
  </sheetPr>
  <dimension ref="A1"/>
  <sheetViews>
    <sheetView workbookViewId="0">
      <selection activeCell="N21" sqref="N21"/>
    </sheetView>
  </sheetViews>
  <sheetFormatPr defaultRowHeight="14.4" x14ac:dyDescent="0.3"/>
  <sheetData/>
  <sheetProtection sheet="1" objects="1" scenarios="1"/>
  <pageMargins left="0.7" right="0.7" top="0.75" bottom="0.75" header="0.3" footer="0.3"/>
  <customProperties>
    <customPr name="SSC_SHEET_GUID" r:id="rId1"/>
  </customPropertie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7733C-E2D7-4B89-A7F5-1A95582F868F}">
  <sheetPr>
    <tabColor rgb="FFEDECE0"/>
  </sheetPr>
  <dimension ref="B1:M17"/>
  <sheetViews>
    <sheetView showGridLines="0" zoomScale="145" zoomScaleNormal="145" workbookViewId="0">
      <selection activeCell="B2" sqref="B2"/>
    </sheetView>
  </sheetViews>
  <sheetFormatPr defaultRowHeight="14.4" x14ac:dyDescent="0.3"/>
  <cols>
    <col min="1" max="1" width="3.109375" customWidth="1"/>
    <col min="2" max="2" width="23.109375" customWidth="1"/>
    <col min="3" max="3" width="6.44140625" bestFit="1" customWidth="1"/>
    <col min="4" max="4" width="6.88671875" bestFit="1" customWidth="1"/>
    <col min="5" max="5" width="6.44140625" bestFit="1" customWidth="1"/>
    <col min="6" max="6" width="6.88671875" bestFit="1" customWidth="1"/>
    <col min="8" max="8" width="24" bestFit="1" customWidth="1"/>
    <col min="9" max="9" width="6.44140625" bestFit="1" customWidth="1"/>
    <col min="10" max="10" width="6.88671875" bestFit="1" customWidth="1"/>
    <col min="11" max="11" width="6.44140625" bestFit="1" customWidth="1"/>
    <col min="12" max="12" width="6.88671875" bestFit="1" customWidth="1"/>
    <col min="13" max="13" width="11.109375" bestFit="1" customWidth="1"/>
  </cols>
  <sheetData>
    <row r="1" spans="2:13" x14ac:dyDescent="0.3">
      <c r="B1" s="1"/>
      <c r="C1" s="1"/>
      <c r="D1" s="2"/>
      <c r="E1" s="2"/>
      <c r="F1" s="2"/>
      <c r="G1" s="1"/>
      <c r="H1" s="1"/>
      <c r="I1" s="2"/>
      <c r="J1" s="2"/>
      <c r="K1" s="2"/>
      <c r="L1" s="2"/>
    </row>
    <row r="2" spans="2:13" x14ac:dyDescent="0.3">
      <c r="B2" s="3" t="s">
        <v>1</v>
      </c>
      <c r="C2" s="2"/>
      <c r="D2" s="2"/>
      <c r="E2" s="2"/>
      <c r="F2" s="2"/>
      <c r="G2" s="1"/>
      <c r="H2" s="1"/>
      <c r="I2" s="2"/>
      <c r="J2" s="2"/>
      <c r="K2" s="2"/>
      <c r="L2" s="2"/>
    </row>
    <row r="3" spans="2:13" x14ac:dyDescent="0.3">
      <c r="B3" s="249" t="s">
        <v>3</v>
      </c>
      <c r="C3" s="249"/>
      <c r="D3" s="249"/>
      <c r="E3" s="249"/>
      <c r="F3" s="249"/>
      <c r="G3" s="1"/>
      <c r="H3" s="249" t="s">
        <v>3</v>
      </c>
      <c r="I3" s="249"/>
      <c r="J3" s="249"/>
      <c r="K3" s="249"/>
      <c r="L3" s="249"/>
      <c r="M3" s="249"/>
    </row>
    <row r="4" spans="2:13" x14ac:dyDescent="0.3">
      <c r="B4" s="27" t="s">
        <v>5</v>
      </c>
      <c r="C4" s="249" t="s">
        <v>6</v>
      </c>
      <c r="D4" s="249"/>
      <c r="E4" s="249" t="s">
        <v>7</v>
      </c>
      <c r="F4" s="249"/>
      <c r="G4" s="1"/>
      <c r="H4" s="27" t="s">
        <v>8</v>
      </c>
      <c r="I4" s="249" t="s">
        <v>6</v>
      </c>
      <c r="J4" s="249"/>
      <c r="K4" s="249" t="s">
        <v>7</v>
      </c>
      <c r="L4" s="249"/>
      <c r="M4" s="249" t="s">
        <v>9</v>
      </c>
    </row>
    <row r="5" spans="2:13" x14ac:dyDescent="0.3">
      <c r="B5" s="27" t="s">
        <v>10</v>
      </c>
      <c r="C5" s="26" t="s">
        <v>11</v>
      </c>
      <c r="D5" s="26" t="s">
        <v>12</v>
      </c>
      <c r="E5" s="26" t="s">
        <v>11</v>
      </c>
      <c r="F5" s="26" t="s">
        <v>12</v>
      </c>
      <c r="G5" s="1"/>
      <c r="H5" s="27" t="s">
        <v>10</v>
      </c>
      <c r="I5" s="26" t="s">
        <v>11</v>
      </c>
      <c r="J5" s="26" t="s">
        <v>12</v>
      </c>
      <c r="K5" s="26" t="s">
        <v>11</v>
      </c>
      <c r="L5" s="26" t="s">
        <v>12</v>
      </c>
      <c r="M5" s="249"/>
    </row>
    <row r="6" spans="2:13" x14ac:dyDescent="0.3">
      <c r="B6" s="27" t="s">
        <v>14</v>
      </c>
      <c r="C6" s="29">
        <v>600</v>
      </c>
      <c r="D6" s="29">
        <v>1500</v>
      </c>
      <c r="E6" s="28">
        <f t="shared" ref="E6:E14" si="0">C6/25.4/12</f>
        <v>1.9685039370078741</v>
      </c>
      <c r="F6" s="28">
        <f t="shared" ref="F6:F14" si="1">D6/25.4/12</f>
        <v>4.9212598425196852</v>
      </c>
      <c r="G6" s="1"/>
      <c r="H6" s="27" t="s">
        <v>14</v>
      </c>
      <c r="I6" s="29">
        <v>1200</v>
      </c>
      <c r="J6" s="29">
        <v>1500</v>
      </c>
      <c r="K6" s="28">
        <f t="shared" ref="K6:L13" si="2">I6/25.4/12</f>
        <v>3.9370078740157481</v>
      </c>
      <c r="L6" s="28">
        <f t="shared" si="2"/>
        <v>4.9212598425196852</v>
      </c>
      <c r="M6" s="28" t="b">
        <v>1</v>
      </c>
    </row>
    <row r="7" spans="2:13" x14ac:dyDescent="0.3">
      <c r="B7" s="27" t="s">
        <v>17</v>
      </c>
      <c r="C7" s="29">
        <v>1200</v>
      </c>
      <c r="D7" s="29">
        <v>1500</v>
      </c>
      <c r="E7" s="28">
        <f t="shared" si="0"/>
        <v>3.9370078740157481</v>
      </c>
      <c r="F7" s="28">
        <f t="shared" si="1"/>
        <v>4.9212598425196852</v>
      </c>
      <c r="G7" s="1"/>
      <c r="H7" s="27" t="s">
        <v>18</v>
      </c>
      <c r="I7" s="29">
        <v>1500</v>
      </c>
      <c r="J7" s="29">
        <v>1200</v>
      </c>
      <c r="K7" s="28">
        <f t="shared" si="2"/>
        <v>4.9212598425196852</v>
      </c>
      <c r="L7" s="28">
        <f t="shared" si="2"/>
        <v>3.9370078740157481</v>
      </c>
      <c r="M7" s="28" t="b">
        <v>1</v>
      </c>
    </row>
    <row r="8" spans="2:13" x14ac:dyDescent="0.3">
      <c r="B8" s="27" t="s">
        <v>19</v>
      </c>
      <c r="C8" s="29">
        <v>1200</v>
      </c>
      <c r="D8" s="29">
        <v>1500</v>
      </c>
      <c r="E8" s="28">
        <f t="shared" si="0"/>
        <v>3.9370078740157481</v>
      </c>
      <c r="F8" s="28">
        <f t="shared" si="1"/>
        <v>4.9212598425196852</v>
      </c>
      <c r="G8" s="1"/>
      <c r="H8" s="27" t="s">
        <v>20</v>
      </c>
      <c r="I8" s="29">
        <v>1500</v>
      </c>
      <c r="J8" s="29">
        <v>1200</v>
      </c>
      <c r="K8" s="28">
        <f t="shared" si="2"/>
        <v>4.9212598425196852</v>
      </c>
      <c r="L8" s="28">
        <f t="shared" si="2"/>
        <v>3.9370078740157481</v>
      </c>
      <c r="M8" s="28" t="b">
        <v>1</v>
      </c>
    </row>
    <row r="9" spans="2:13" x14ac:dyDescent="0.3">
      <c r="B9" s="27" t="s">
        <v>22</v>
      </c>
      <c r="C9" s="29">
        <v>1200</v>
      </c>
      <c r="D9" s="29">
        <v>1500</v>
      </c>
      <c r="E9" s="28">
        <f t="shared" si="0"/>
        <v>3.9370078740157481</v>
      </c>
      <c r="F9" s="28">
        <f t="shared" si="1"/>
        <v>4.9212598425196852</v>
      </c>
      <c r="G9" s="1"/>
      <c r="H9" s="27" t="s">
        <v>23</v>
      </c>
      <c r="I9" s="29">
        <v>2000</v>
      </c>
      <c r="J9" s="29">
        <v>2000</v>
      </c>
      <c r="K9" s="28">
        <f t="shared" si="2"/>
        <v>6.5616797900262469</v>
      </c>
      <c r="L9" s="28">
        <f t="shared" si="2"/>
        <v>6.5616797900262469</v>
      </c>
      <c r="M9" s="28" t="b">
        <v>1</v>
      </c>
    </row>
    <row r="10" spans="2:13" x14ac:dyDescent="0.3">
      <c r="B10" s="27" t="s">
        <v>24</v>
      </c>
      <c r="C10" s="29">
        <v>1200</v>
      </c>
      <c r="D10" s="29">
        <v>1500</v>
      </c>
      <c r="E10" s="28">
        <f t="shared" si="0"/>
        <v>3.9370078740157481</v>
      </c>
      <c r="F10" s="28">
        <f t="shared" si="1"/>
        <v>4.9212598425196852</v>
      </c>
      <c r="G10" s="1"/>
      <c r="H10" s="27" t="s">
        <v>25</v>
      </c>
      <c r="I10" s="29">
        <v>2000</v>
      </c>
      <c r="J10" s="29">
        <v>2000</v>
      </c>
      <c r="K10" s="28">
        <f t="shared" si="2"/>
        <v>6.5616797900262469</v>
      </c>
      <c r="L10" s="28">
        <f t="shared" si="2"/>
        <v>6.5616797900262469</v>
      </c>
      <c r="M10" s="28" t="b">
        <v>1</v>
      </c>
    </row>
    <row r="11" spans="2:13" x14ac:dyDescent="0.3">
      <c r="B11" s="27" t="s">
        <v>28</v>
      </c>
      <c r="C11" s="29">
        <v>1500</v>
      </c>
      <c r="D11" s="29">
        <v>600</v>
      </c>
      <c r="E11" s="28">
        <f t="shared" si="0"/>
        <v>4.9212598425196852</v>
      </c>
      <c r="F11" s="28">
        <f t="shared" si="1"/>
        <v>1.9685039370078741</v>
      </c>
      <c r="G11" s="1"/>
      <c r="H11" s="27" t="s">
        <v>4</v>
      </c>
      <c r="I11" s="29">
        <v>1920</v>
      </c>
      <c r="J11" s="29">
        <v>2090</v>
      </c>
      <c r="K11" s="28">
        <f t="shared" si="2"/>
        <v>6.2992125984251972</v>
      </c>
      <c r="L11" s="28">
        <f t="shared" si="2"/>
        <v>6.8569553805774284</v>
      </c>
      <c r="M11" s="28" t="b">
        <v>1</v>
      </c>
    </row>
    <row r="12" spans="2:13" x14ac:dyDescent="0.3">
      <c r="B12" s="27" t="s">
        <v>31</v>
      </c>
      <c r="C12" s="29">
        <v>600</v>
      </c>
      <c r="D12" s="29">
        <v>2000</v>
      </c>
      <c r="E12" s="28">
        <f t="shared" si="0"/>
        <v>1.9685039370078741</v>
      </c>
      <c r="F12" s="28">
        <f t="shared" si="1"/>
        <v>6.5616797900262469</v>
      </c>
      <c r="G12" s="1"/>
      <c r="H12" s="27" t="s">
        <v>32</v>
      </c>
      <c r="I12" s="29">
        <v>1200</v>
      </c>
      <c r="J12" s="29">
        <v>1500</v>
      </c>
      <c r="K12" s="28">
        <f t="shared" si="2"/>
        <v>3.9370078740157481</v>
      </c>
      <c r="L12" s="28">
        <f t="shared" si="2"/>
        <v>4.9212598425196852</v>
      </c>
      <c r="M12" s="28" t="b">
        <v>0</v>
      </c>
    </row>
    <row r="13" spans="2:13" x14ac:dyDescent="0.3">
      <c r="B13" s="27" t="s">
        <v>35</v>
      </c>
      <c r="C13" s="29">
        <v>1200</v>
      </c>
      <c r="D13" s="29">
        <v>1200</v>
      </c>
      <c r="E13" s="28">
        <f t="shared" si="0"/>
        <v>3.9370078740157481</v>
      </c>
      <c r="F13" s="28">
        <f t="shared" si="1"/>
        <v>3.9370078740157481</v>
      </c>
      <c r="G13" s="1"/>
      <c r="H13" s="27" t="s">
        <v>36</v>
      </c>
      <c r="I13" s="29">
        <v>2000</v>
      </c>
      <c r="J13" s="29">
        <v>1200</v>
      </c>
      <c r="K13" s="28">
        <f t="shared" si="2"/>
        <v>6.5616797900262469</v>
      </c>
      <c r="L13" s="28">
        <f t="shared" si="2"/>
        <v>3.9370078740157481</v>
      </c>
      <c r="M13" s="28" t="b">
        <v>0</v>
      </c>
    </row>
    <row r="14" spans="2:13" x14ac:dyDescent="0.3">
      <c r="B14" s="27" t="s">
        <v>40</v>
      </c>
      <c r="C14" s="29">
        <v>2000</v>
      </c>
      <c r="D14" s="29">
        <v>600</v>
      </c>
      <c r="E14" s="28">
        <f t="shared" si="0"/>
        <v>6.5616797900262469</v>
      </c>
      <c r="F14" s="28">
        <f t="shared" si="1"/>
        <v>1.9685039370078741</v>
      </c>
      <c r="G14" s="1"/>
      <c r="H14" s="1"/>
      <c r="I14" s="2"/>
      <c r="J14" s="2"/>
      <c r="K14" s="2"/>
      <c r="L14" s="2"/>
    </row>
    <row r="15" spans="2:13" x14ac:dyDescent="0.3">
      <c r="B15" s="27" t="s">
        <v>41</v>
      </c>
      <c r="C15" s="29">
        <v>1500</v>
      </c>
      <c r="D15" s="29">
        <v>1200</v>
      </c>
      <c r="E15" s="28">
        <f t="shared" ref="E15:E17" si="3">C15/25.4/12</f>
        <v>4.9212598425196852</v>
      </c>
      <c r="F15" s="28">
        <f t="shared" ref="F15:F16" si="4">D15/25.4/12</f>
        <v>3.9370078740157481</v>
      </c>
      <c r="G15" s="1"/>
      <c r="H15" s="1"/>
      <c r="I15" s="2"/>
      <c r="J15" s="2"/>
      <c r="K15" s="2"/>
      <c r="L15" s="2"/>
    </row>
    <row r="16" spans="2:13" x14ac:dyDescent="0.3">
      <c r="B16" s="27" t="s">
        <v>4</v>
      </c>
      <c r="C16" s="29">
        <v>960</v>
      </c>
      <c r="D16" s="29">
        <v>2090</v>
      </c>
      <c r="E16" s="28">
        <f t="shared" si="3"/>
        <v>3.1496062992125986</v>
      </c>
      <c r="F16" s="28">
        <f t="shared" si="4"/>
        <v>6.8569553805774284</v>
      </c>
      <c r="G16" s="1"/>
      <c r="H16" s="1"/>
      <c r="I16" s="2"/>
      <c r="J16" s="2"/>
      <c r="K16" s="4"/>
      <c r="L16" s="4"/>
    </row>
    <row r="17" spans="2:12" x14ac:dyDescent="0.3">
      <c r="B17" s="27" t="s">
        <v>122</v>
      </c>
      <c r="C17" s="29">
        <v>350</v>
      </c>
      <c r="D17" s="29" t="s">
        <v>52</v>
      </c>
      <c r="E17" s="28">
        <f t="shared" si="3"/>
        <v>1.1482939632545932</v>
      </c>
      <c r="F17" s="28" t="str">
        <f>D17</f>
        <v>-</v>
      </c>
      <c r="G17" s="1"/>
      <c r="H17" s="1"/>
      <c r="I17" s="2"/>
      <c r="J17" s="2"/>
      <c r="K17" s="2"/>
      <c r="L17" s="2"/>
    </row>
  </sheetData>
  <mergeCells count="7">
    <mergeCell ref="M4:M5"/>
    <mergeCell ref="B3:F3"/>
    <mergeCell ref="H3:M3"/>
    <mergeCell ref="C4:D4"/>
    <mergeCell ref="E4:F4"/>
    <mergeCell ref="I4:J4"/>
    <mergeCell ref="K4:L4"/>
  </mergeCells>
  <hyperlinks>
    <hyperlink ref="B2" r:id="rId1" xr:uid="{59F4D710-9491-4397-A919-5EBB7F23EE01}"/>
  </hyperlinks>
  <pageMargins left="0.7" right="0.7" top="0.75" bottom="0.75" header="0.3" footer="0.3"/>
  <customProperties>
    <customPr name="SSC_SHEET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58B10-7AB1-4E3D-A150-4B5B8BB9B928}">
  <sheetPr>
    <tabColor rgb="FFEDECE0"/>
  </sheetPr>
  <dimension ref="A1"/>
  <sheetViews>
    <sheetView workbookViewId="0">
      <selection activeCell="L20" sqref="L20"/>
    </sheetView>
  </sheetViews>
  <sheetFormatPr defaultRowHeight="14.4" x14ac:dyDescent="0.3"/>
  <sheetData/>
  <sheetProtection sheet="1" objects="1" scenarios="1"/>
  <pageMargins left="0.7" right="0.7" top="0.75" bottom="0.75" header="0.3" footer="0.3"/>
  <customProperties>
    <customPr name="SSC_SHEET_GUID" r:id="rId1"/>
  </customPropertie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Start Here</vt:lpstr>
      <vt:lpstr>Single Lite U-Frame Est</vt:lpstr>
      <vt:lpstr>2 Lite Stacked U-Frame Est</vt:lpstr>
      <vt:lpstr>2 Lite Side-by-Side U-Frame Est</vt:lpstr>
      <vt:lpstr>Sample Entries for WUFI</vt:lpstr>
      <vt:lpstr>Default NFRC Sizes</vt:lpstr>
      <vt:lpstr>Calculations Explained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jpsor</dc:creator>
  <cp:lastModifiedBy>Lisa White</cp:lastModifiedBy>
  <dcterms:created xsi:type="dcterms:W3CDTF">2021-08-03T21:39:57Z</dcterms:created>
  <dcterms:modified xsi:type="dcterms:W3CDTF">2024-02-12T17:52:46Z</dcterms:modified>
</cp:coreProperties>
</file>