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D:\PHIUS\_RECENT\GW LATENT LOAD CALC\"/>
    </mc:Choice>
  </mc:AlternateContent>
  <xr:revisionPtr revIDLastSave="0" documentId="8_{10DCFEF7-1C38-42E1-AABD-6543F69E738E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Calculator" sheetId="1" r:id="rId1"/>
    <sheet name="Chicago Example Data" sheetId="4" r:id="rId2"/>
    <sheet name="Psychometric Chart" sheetId="2" r:id="rId3"/>
    <sheet name="WUFI Passive Latent Demand" sheetId="3" state="hidden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25" i="1"/>
  <c r="C28" i="1"/>
  <c r="C39" i="1"/>
  <c r="C20" i="1"/>
  <c r="C44" i="1"/>
  <c r="C32" i="1"/>
  <c r="C16" i="1"/>
  <c r="C38" i="1"/>
  <c r="C22" i="1"/>
  <c r="C23" i="1"/>
  <c r="C37" i="1"/>
  <c r="C40" i="1"/>
  <c r="C27" i="1"/>
  <c r="C26" i="1"/>
  <c r="C42" i="1"/>
  <c r="C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</author>
  </authors>
  <commentList>
    <comment ref="C10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WUFI Passive Peak Cooling temp is 83.7 F</t>
        </r>
      </text>
    </comment>
  </commentList>
</comments>
</file>

<file path=xl/sharedStrings.xml><?xml version="1.0" encoding="utf-8"?>
<sst xmlns="http://schemas.openxmlformats.org/spreadsheetml/2006/main" count="137" uniqueCount="90">
  <si>
    <t>cfm</t>
  </si>
  <si>
    <t>Qbal, hr</t>
  </si>
  <si>
    <t>Qbal, oth</t>
  </si>
  <si>
    <t>delta T</t>
  </si>
  <si>
    <t>F</t>
  </si>
  <si>
    <t>humidity ratio difference</t>
  </si>
  <si>
    <t>delta W</t>
  </si>
  <si>
    <t>Indoor Temp</t>
  </si>
  <si>
    <t>Outdoor moisture</t>
  </si>
  <si>
    <t>grains/lb</t>
  </si>
  <si>
    <t>lbw/lbda</t>
  </si>
  <si>
    <t>% (0-1)</t>
  </si>
  <si>
    <t>Et, ERV/HRV total effectiveness</t>
  </si>
  <si>
    <t>Es, ERV/HRV sensible effectiveness</t>
  </si>
  <si>
    <t>delta h</t>
  </si>
  <si>
    <t>BTU/lb</t>
  </si>
  <si>
    <t>BTU/hr.F.cfm</t>
  </si>
  <si>
    <t>Cs (air sensible heat factor) default 1.1 @ sea level. Applicable up to 1000ft in elevation. More info in Chapter 18</t>
  </si>
  <si>
    <t>Cl (air latent heat factor)</t>
  </si>
  <si>
    <t>BTU/hr.cfm</t>
  </si>
  <si>
    <t>BTU/hr.cfm/BTU/lb</t>
  </si>
  <si>
    <t>Ct (air total heat factor)</t>
  </si>
  <si>
    <t>Default</t>
  </si>
  <si>
    <t>Input</t>
  </si>
  <si>
    <t>Calc'd value</t>
  </si>
  <si>
    <t>qvi,t</t>
  </si>
  <si>
    <t>qvi,l NO HRV/ERV</t>
  </si>
  <si>
    <t>qvi,l with HRV/ERV</t>
  </si>
  <si>
    <t>qvi,s (sensible ventilation/infiltration load)</t>
  </si>
  <si>
    <t>BTU/hr</t>
  </si>
  <si>
    <t>TOTAL LATENT COOLING LOAD</t>
  </si>
  <si>
    <t>YES</t>
  </si>
  <si>
    <t>Location</t>
  </si>
  <si>
    <t>Chicago, IL (Midway)</t>
  </si>
  <si>
    <t xml:space="preserve">Qvi </t>
  </si>
  <si>
    <t>1/hr</t>
  </si>
  <si>
    <t>Net Volume</t>
  </si>
  <si>
    <t>ft2</t>
  </si>
  <si>
    <t>ft3</t>
  </si>
  <si>
    <t>Indoor Moisture (default to 77F, 60% RH)</t>
  </si>
  <si>
    <t>qig, l (intenal latent gain)</t>
  </si>
  <si>
    <t>Occupancy</t>
  </si>
  <si>
    <t>iCFA</t>
  </si>
  <si>
    <t>people</t>
  </si>
  <si>
    <t>qvi, l (Ventilation/infiltration latent gain)</t>
  </si>
  <si>
    <t>Outdoor Temp (MCDB @ DDHR)</t>
  </si>
  <si>
    <t>Mean Coincident DB @ Design dehum ratio</t>
  </si>
  <si>
    <t>Qvi (combined infiltration/ventilation flow rate, not including balanced component) - NATURAL infiltration rate</t>
  </si>
  <si>
    <t>Latent Cooling Demand in WUFI Passive:</t>
  </si>
  <si>
    <t>            UsefullCoolingDemand_latent_kWh_m2a = 0.0</t>
  </si>
  <si>
    <r>
      <t>            </t>
    </r>
    <r>
      <rPr>
        <sz val="9.5"/>
        <color rgb="FF0000FF"/>
        <rFont val="Consolas"/>
        <family val="3"/>
      </rPr>
      <t>for</t>
    </r>
    <r>
      <rPr>
        <sz val="9.5"/>
        <color rgb="FF000000"/>
        <rFont val="Consolas"/>
        <family val="3"/>
      </rPr>
      <t> (</t>
    </r>
    <r>
      <rPr>
        <sz val="9.5"/>
        <color rgb="FF0000FF"/>
        <rFont val="Consolas"/>
        <family val="3"/>
      </rPr>
      <t>int</t>
    </r>
    <r>
      <rPr>
        <sz val="9.5"/>
        <color rgb="FF000000"/>
        <rFont val="Consolas"/>
        <family val="3"/>
      </rPr>
      <t> i = 0; i &lt; CountCoolingConditions; i++)   // for each month, also regaring the –more detailed- June</t>
    </r>
  </si>
  <si>
    <r>
      <t>            {</t>
    </r>
    <r>
      <rPr>
        <sz val="9.5"/>
        <color rgb="FF0000FF"/>
        <rFont val="Consolas"/>
        <family val="3"/>
      </rPr>
      <t>double</t>
    </r>
    <r>
      <rPr>
        <sz val="9.5"/>
        <color rgb="FF000000"/>
        <rFont val="Consolas"/>
        <family val="3"/>
      </rPr>
      <t> absHumdidity_SupplyAir_Subresult = 0.0;</t>
    </r>
  </si>
  <si>
    <r>
      <t>                </t>
    </r>
    <r>
      <rPr>
        <sz val="9.5"/>
        <color rgb="FF0000FF"/>
        <rFont val="Consolas"/>
        <family val="3"/>
      </rPr>
      <t>if</t>
    </r>
    <r>
      <rPr>
        <sz val="9.5"/>
        <color rgb="FF000000"/>
        <rFont val="Consolas"/>
        <family val="3"/>
      </rPr>
      <t> (HeatAndMoistureRecoveryAktive[i])</t>
    </r>
  </si>
  <si>
    <t>{absHumdidity_SupplyAir _Subresult = AbsHumiditySupplyAirWithHeatRecovery[i];}</t>
  </si>
  <si>
    <r>
      <t>                </t>
    </r>
    <r>
      <rPr>
        <sz val="9.5"/>
        <color rgb="FF0000FF"/>
        <rFont val="Consolas"/>
        <family val="3"/>
      </rPr>
      <t>else</t>
    </r>
  </si>
  <si>
    <t>{absHumdidity_SupplyAir _Subresult = AbsHumiditySupplyAirWithoutHeatRecovery[i];}</t>
  </si>
  <si>
    <r>
      <t>VentilationHumdiditySourceAtSollHumidity_kg_h[i]</t>
    </r>
    <r>
      <rPr>
        <sz val="9.5"/>
        <color rgb="FF000000"/>
        <rFont val="Consolas"/>
        <family val="3"/>
      </rPr>
      <t xml:space="preserve"> =</t>
    </r>
  </si>
  <si>
    <r>
      <t>MassflowrateSupplyAir_Cooling_kg_h * (absHumdidity_SupplyAir_Subresult) + (MassflowrateAmbientAir_Cooling_kg_h + MassflowrateWindowVentilation_Cooling_kg_h[i] + MassflowrateConstantVentilation_Cooling_kg_h[i]) * AbsHumidityAmbientAir_Cooling_kg_kg[i] - (MassflowrateSupplyAir_Cooling_kg_h + MassflowrateAmbientAir_Cooling_kg_h + MassflowrateWindowVentilation_Cooling_kg_h[i] + MassflowrateConstantVentilation_Cooling_kg_h[i]) * MaxHumidityRatio_Dehumidification_g_kg / 1000; </t>
    </r>
    <r>
      <rPr>
        <sz val="9.5"/>
        <color rgb="FF008000"/>
        <rFont val="Consolas"/>
        <family val="3"/>
      </rPr>
      <t>//   # kg/h</t>
    </r>
  </si>
  <si>
    <r>
      <t>DehumidificationPowerStatic_W[i] = </t>
    </r>
    <r>
      <rPr>
        <sz val="9.5"/>
        <color rgb="FF2B91AF"/>
        <rFont val="Consolas"/>
        <family val="3"/>
      </rPr>
      <t>Math</t>
    </r>
    <r>
      <rPr>
        <sz val="9.5"/>
        <color rgb="FF000000"/>
        <rFont val="Consolas"/>
        <family val="3"/>
      </rPr>
      <t>.Max(0, (VentilationHumdiditySourceAtSollHumidity_kg_h[i] + InternHumiditySource_kg_h) * EnthalpyOfVaporization_Designtemperature); </t>
    </r>
    <r>
      <rPr>
        <sz val="9.5"/>
        <color rgb="FF008000"/>
        <rFont val="Consolas"/>
        <family val="3"/>
      </rPr>
      <t>//# W</t>
    </r>
  </si>
  <si>
    <r>
      <t>                DehumidificationEnergyDemand_kWh[i] = </t>
    </r>
    <r>
      <rPr>
        <sz val="9.5"/>
        <color rgb="FF2B91AF"/>
        <rFont val="Consolas"/>
        <family val="3"/>
      </rPr>
      <t>Math</t>
    </r>
    <r>
      <rPr>
        <sz val="9.5"/>
        <color rgb="FF000000"/>
        <rFont val="Consolas"/>
        <family val="3"/>
      </rPr>
      <t>.Max(HoursInMonth_Cooling[i] * DehumidificationPowerStatic_W[i] / 1000, 0); </t>
    </r>
    <r>
      <rPr>
        <sz val="9.5"/>
        <color rgb="FF008000"/>
        <rFont val="Consolas"/>
        <family val="3"/>
      </rPr>
      <t>// # kWh</t>
    </r>
  </si>
  <si>
    <r>
      <t>                </t>
    </r>
    <r>
      <rPr>
        <sz val="9.5"/>
        <color rgb="FF0000FF"/>
        <rFont val="Consolas"/>
        <family val="3"/>
      </rPr>
      <t>if</t>
    </r>
    <r>
      <rPr>
        <sz val="9.5"/>
        <color rgb="FF000000"/>
        <rFont val="Consolas"/>
        <family val="3"/>
      </rPr>
      <t> (</t>
    </r>
    <r>
      <rPr>
        <sz val="9.5"/>
        <color rgb="FF0000FF"/>
        <rFont val="Consolas"/>
        <family val="3"/>
      </rPr>
      <t>double</t>
    </r>
    <r>
      <rPr>
        <sz val="9.5"/>
        <color rgb="FF000000"/>
        <rFont val="Consolas"/>
        <family val="3"/>
      </rPr>
      <t>.IsNaN(DehumidificationEnergyDemand_kWh[i]))</t>
    </r>
  </si>
  <si>
    <t>                {</t>
  </si>
  <si>
    <t>                    DehumidificationEnergyDemand_kWh[i] = 0.0;</t>
  </si>
  <si>
    <t>                }</t>
  </si>
  <si>
    <r>
      <t>                </t>
    </r>
    <r>
      <rPr>
        <sz val="9.5"/>
        <color rgb="FF0000FF"/>
        <rFont val="Consolas"/>
        <family val="3"/>
      </rPr>
      <t>if</t>
    </r>
    <r>
      <rPr>
        <sz val="9.5"/>
        <color rgb="FF000000"/>
        <rFont val="Consolas"/>
        <family val="3"/>
      </rPr>
      <t> (i != 6 &amp;&amp; i != 16)</t>
    </r>
  </si>
  <si>
    <t>                    UsefullCoolingDemand_latent_kWh_m2a += DehumidificationEnergyDemand_kWh[i];</t>
  </si>
  <si>
    <t>            }</t>
  </si>
  <si>
    <t>            UsefullCoolingDemand_latent_kWh_m2a /= TreatedFloorArea_m2;</t>
  </si>
  <si>
    <t>SOURCE: ASHRAE Fundamentals 2013</t>
  </si>
  <si>
    <t>Source</t>
  </si>
  <si>
    <t>Calc</t>
  </si>
  <si>
    <t>WUFI / Project Data</t>
  </si>
  <si>
    <t xml:space="preserve">ASHRAE </t>
  </si>
  <si>
    <t>Psychometric Chart/Calc</t>
  </si>
  <si>
    <t>Outdoor air enthalpy (with DB &amp; Humidity Ratio)</t>
  </si>
  <si>
    <t>(16)</t>
  </si>
  <si>
    <t>(17)</t>
  </si>
  <si>
    <t>(15)</t>
  </si>
  <si>
    <t>(18)</t>
  </si>
  <si>
    <t>Units</t>
  </si>
  <si>
    <t>Value</t>
  </si>
  <si>
    <t>Description</t>
  </si>
  <si>
    <t>(32)</t>
  </si>
  <si>
    <t>(31)</t>
  </si>
  <si>
    <t>WUFI / Project Data ?</t>
  </si>
  <si>
    <t>Chapter 17</t>
  </si>
  <si>
    <t>Indoor Air enthalpy (default to 77F, 60% RH)</t>
  </si>
  <si>
    <t>Dehumidification design humidity ratio (0.4%)</t>
  </si>
  <si>
    <t>HRV/ERV? (YES/NO)</t>
  </si>
  <si>
    <t>Latent Cooling Load Calculator v2.3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</si>
</sst>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rgb="FF000000"/>
      <name val="Consolas"/>
      <family val="3"/>
    </font>
    <font>
      <sz val="12"/>
      <color rgb="FF000000"/>
      <name val="Arial"/>
      <family val="2"/>
    </font>
    <font>
      <sz val="9.5"/>
      <color rgb="FF0000FF"/>
      <name val="Consolas"/>
      <family val="3"/>
    </font>
    <font>
      <b/>
      <sz val="9.5"/>
      <color rgb="FF000000"/>
      <name val="Consolas"/>
      <family val="3"/>
    </font>
    <font>
      <sz val="9.5"/>
      <color rgb="FF008000"/>
      <name val="Consolas"/>
      <family val="3"/>
    </font>
    <font>
      <sz val="9.5"/>
      <color rgb="FF2B91AF"/>
      <name val="Consolas"/>
      <family val="3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15" fillId="4" borderId="1" xfId="0" applyNumberFormat="1" applyFont="1" applyFill="1" applyBorder="1" applyAlignment="1">
      <alignment horizontal="center" vertical="center"/>
    </xf>
    <xf numFmtId="9" fontId="1" fillId="4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181151</xdr:colOff>
      <xdr:row>0</xdr:row>
      <xdr:rowOff>98611</xdr:rowOff>
    </xdr:from>
    <xdr:to>
      <xdr:col>17</xdr:col>
      <xdr:colOff>282842</xdr:colOff>
      <xdr:row>22</xdr:row>
      <xdr:rowOff>96641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44E56E-C6A3-4C9C-BE70-ACD5C4B62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56210" y="98611"/>
          <a:ext cx="7409271" cy="5367940"/>
        </a:xfrm>
        <a:prstGeom prst="rect">
          <a:avLst/>
        </a:prstGeom>
      </xdr:spPr>
    </xdr:pic>
    <xdr:clientData/>
  </xdr:twoCellAnchor>
  <xdr:twoCellAnchor editAs="oneCell">
    <xdr:from>
      <xdr:col>5</xdr:col>
      <xdr:colOff>365032</xdr:colOff>
      <xdr:row>25</xdr:row>
      <xdr:rowOff>131796</xdr:rowOff>
    </xdr:from>
    <xdr:to>
      <xdr:col>16</xdr:col>
      <xdr:colOff>458147</xdr:colOff>
      <xdr:row>39</xdr:row>
      <xdr:rowOff>18883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E9CACBF-D1EB-46F0-905B-7506B65BB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45250" y="5507360"/>
          <a:ext cx="6798715" cy="3671456"/>
        </a:xfrm>
        <a:prstGeom prst="rect">
          <a:avLst/>
        </a:prstGeom>
      </xdr:spPr>
    </xdr:pic>
    <xdr:clientData/>
  </xdr:twoCellAnchor>
  <xdr:twoCellAnchor editAs="oneCell">
    <xdr:from>
      <xdr:col>5</xdr:col>
      <xdr:colOff>25917</xdr:colOff>
      <xdr:row>42</xdr:row>
      <xdr:rowOff>204722</xdr:rowOff>
    </xdr:from>
    <xdr:to>
      <xdr:col>17</xdr:col>
      <xdr:colOff>364454</xdr:colOff>
      <xdr:row>56</xdr:row>
      <xdr:rowOff>58016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1E4883B-7391-48FC-A77D-BE6940F52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06135" y="9265595"/>
          <a:ext cx="7661357" cy="2586969"/>
        </a:xfrm>
        <a:prstGeom prst="rect">
          <a:avLst/>
        </a:prstGeom>
      </xdr:spPr>
    </xdr:pic>
    <xdr:clientData/>
  </xdr:twoCellAnchor>
  <xdr:twoCellAnchor editAs="oneCell">
    <xdr:from>
      <xdr:col>18</xdr:col>
      <xdr:colOff>593051</xdr:colOff>
      <xdr:row>20</xdr:row>
      <xdr:rowOff>144109</xdr:rowOff>
    </xdr:from>
    <xdr:to>
      <xdr:col>30</xdr:col>
      <xdr:colOff>211186</xdr:colOff>
      <xdr:row>45</xdr:row>
      <xdr:rowOff>150196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39A6AFF-895F-47BE-BDD5-4B5BC68C7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498069" y="5090182"/>
          <a:ext cx="6923810" cy="6226778"/>
        </a:xfrm>
        <a:prstGeom prst="rect">
          <a:avLst/>
        </a:prstGeom>
      </xdr:spPr>
    </xdr:pic>
    <xdr:clientData/>
  </xdr:twoCellAnchor>
  <xdr:twoCellAnchor editAs="oneCell">
    <xdr:from>
      <xdr:col>18</xdr:col>
      <xdr:colOff>174260</xdr:colOff>
      <xdr:row>1</xdr:row>
      <xdr:rowOff>481444</xdr:rowOff>
    </xdr:from>
    <xdr:to>
      <xdr:col>30</xdr:col>
      <xdr:colOff>438580</xdr:colOff>
      <xdr:row>18</xdr:row>
      <xdr:rowOff>172662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104617E-C405-4A4F-B15F-704ACC82C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079278" y="661553"/>
          <a:ext cx="7575710" cy="4065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525136</xdr:colOff>
      <xdr:row>38</xdr:row>
      <xdr:rowOff>60960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AF5627-AD98-4E6F-B3AC-C3A5E2879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36336" cy="701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291801</xdr:colOff>
      <xdr:row>36</xdr:row>
      <xdr:rowOff>177950</xdr:rowOff>
    </xdr:from>
    <xdr:to>
      <xdr:col>12</xdr:col>
      <xdr:colOff>443268</xdr:colOff>
      <xdr:row>80</xdr:row>
      <xdr:rowOff>102658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1A4588-5013-49DD-AADC-DA0118BF7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1801" y="6632538"/>
          <a:ext cx="7466667" cy="7813649"/>
        </a:xfrm>
        <a:prstGeom prst="rect">
          <a:avLst/>
        </a:prstGeom>
      </xdr:spPr>
    </xdr:pic>
    <xdr:clientData/>
  </xdr:twoCellAnchor>
  <xdr:twoCellAnchor editAs="oneCell">
    <xdr:from>
      <xdr:col>12</xdr:col>
      <xdr:colOff>268941</xdr:colOff>
      <xdr:row>36</xdr:row>
      <xdr:rowOff>26895</xdr:rowOff>
    </xdr:from>
    <xdr:to>
      <xdr:col>24</xdr:col>
      <xdr:colOff>182312</xdr:colOff>
      <xdr:row>75</xdr:row>
      <xdr:rowOff>148710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0B2AB7-AB24-44A8-A1C7-FDF3A852F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84141" y="6481483"/>
          <a:ext cx="7228571" cy="71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65314</xdr:rowOff>
    </xdr:from>
    <xdr:to>
      <xdr:col>25</xdr:col>
      <xdr:colOff>457200</xdr:colOff>
      <xdr:row>64</xdr:row>
      <xdr:rowOff>17417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F5F90250-4605-4945-B09C-1D3601833999}"/>
            </a:ext>
          </a:extLst>
        </xdr:cNvPr>
        <xdr:cNvGrpSpPr/>
      </xdr:nvGrpSpPr>
      <xdr:grpSpPr>
        <a:xfrm>
          <a:off x="0" y="63409"/>
          <a:ext cx="15425057" cy="11278961"/>
          <a:chOff x="0" y="65314"/>
          <a:chExt cx="15697200" cy="11795760"/>
        </a:xfrm>
      </xdr:grpSpPr>
      <xdr:pic>
        <xdr:nvPicPr>
          <xdr:cNvPr id="4" name="Picture 3" descr="Image result for psychrometric chart with humidity ratio">
            <a:extLst>
              <a:ext uri="{FF2B5EF4-FFF2-40B4-BE49-F238E27FC236}">
                <a16:creationId xmlns:a16="http://schemas.microsoft.com/office/drawing/2014/main" id="{78F59CEE-8E3B-419A-9218-9891846B9FC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65314"/>
            <a:ext cx="15697200" cy="1179576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AC180593-9F6A-491A-8BE5-A8DAFF53E9D3}"/>
              </a:ext>
            </a:extLst>
          </xdr:cNvPr>
          <xdr:cNvCxnSpPr/>
        </xdr:nvCxnSpPr>
        <xdr:spPr>
          <a:xfrm flipH="1">
            <a:off x="8958943" y="4391298"/>
            <a:ext cx="4360818" cy="50073"/>
          </a:xfrm>
          <a:prstGeom prst="line">
            <a:avLst/>
          </a:prstGeom>
          <a:ln w="57150"/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CB8A338D-5DC3-4618-8E7A-6588B92BD011}"/>
              </a:ext>
            </a:extLst>
          </xdr:cNvPr>
          <xdr:cNvCxnSpPr/>
        </xdr:nvCxnSpPr>
        <xdr:spPr>
          <a:xfrm flipH="1" flipV="1">
            <a:off x="8969829" y="4441371"/>
            <a:ext cx="120831" cy="6545581"/>
          </a:xfrm>
          <a:prstGeom prst="line">
            <a:avLst/>
          </a:prstGeom>
          <a:ln w="57150"/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8A1D9968-9A68-4822-A96A-F7FC7BFF2F28}"/>
              </a:ext>
            </a:extLst>
          </xdr:cNvPr>
          <xdr:cNvCxnSpPr/>
        </xdr:nvCxnSpPr>
        <xdr:spPr>
          <a:xfrm flipH="1" flipV="1">
            <a:off x="7413171" y="3265714"/>
            <a:ext cx="1563192" cy="1180013"/>
          </a:xfrm>
          <a:prstGeom prst="line">
            <a:avLst/>
          </a:prstGeom>
          <a:ln w="57150"/>
        </xdr:spPr>
        <xdr:style>
          <a:lnRef idx="3">
            <a:schemeClr val="accent6"/>
          </a:lnRef>
          <a:fillRef idx="0">
            <a:schemeClr val="accent6"/>
          </a:fillRef>
          <a:effectRef idx="2">
            <a:schemeClr val="accent6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zoomScale="80" zoomScaleNormal="80" workbookViewId="0">
      <selection activeCell="E2" sqref="E2"/>
    </sheetView>
  </sheetViews>
  <sheetFormatPr defaultColWidth="8.77734375" defaultRowHeight="14.4" x14ac:dyDescent="0.3"/>
  <cols>
    <col min="1" max="1" width="4.109375" customWidth="1"/>
    <col min="2" max="2" width="45.77734375" style="1" customWidth="1"/>
    <col min="3" max="3" width="26.77734375" style="6" customWidth="1"/>
    <col min="4" max="4" width="17.6640625" style="1" customWidth="1"/>
    <col min="5" max="5" width="21.77734375" bestFit="1" customWidth="1"/>
  </cols>
  <sheetData>
    <row r="1" spans="1:5" x14ac:dyDescent="0.3">
      <c r="A1" s="6"/>
      <c r="B1" s="9"/>
      <c r="D1" s="9"/>
      <c r="E1" s="6"/>
    </row>
    <row r="2" spans="1:5" ht="51.6" x14ac:dyDescent="0.3">
      <c r="A2" s="6"/>
      <c r="B2" s="10" t="s">
        <v>89</v>
      </c>
      <c r="D2" s="9"/>
      <c r="E2" s="6"/>
    </row>
    <row r="3" spans="1:5" ht="23.55" customHeight="1" x14ac:dyDescent="0.3">
      <c r="A3" s="6"/>
      <c r="B3" s="11" t="s">
        <v>68</v>
      </c>
      <c r="C3" s="19"/>
      <c r="D3" s="9" t="s">
        <v>22</v>
      </c>
      <c r="E3" s="6"/>
    </row>
    <row r="4" spans="1:5" x14ac:dyDescent="0.3">
      <c r="A4" s="6"/>
      <c r="B4" s="12" t="s">
        <v>85</v>
      </c>
      <c r="C4" s="26"/>
      <c r="D4" s="9" t="s">
        <v>23</v>
      </c>
      <c r="E4" s="6"/>
    </row>
    <row r="5" spans="1:5" x14ac:dyDescent="0.3">
      <c r="A5" s="6"/>
      <c r="B5" s="9"/>
      <c r="C5" s="21"/>
      <c r="D5" s="9" t="s">
        <v>24</v>
      </c>
      <c r="E5" s="6"/>
    </row>
    <row r="6" spans="1:5" x14ac:dyDescent="0.3">
      <c r="A6" s="6"/>
      <c r="B6" s="9"/>
      <c r="C6" s="9"/>
      <c r="D6" s="9"/>
      <c r="E6" s="6"/>
    </row>
    <row r="7" spans="1:5" x14ac:dyDescent="0.3">
      <c r="A7" s="6"/>
      <c r="B7" s="12" t="s">
        <v>81</v>
      </c>
      <c r="C7" s="7" t="s">
        <v>80</v>
      </c>
      <c r="D7" s="12" t="s">
        <v>79</v>
      </c>
      <c r="E7" s="7" t="s">
        <v>69</v>
      </c>
    </row>
    <row r="8" spans="1:5" ht="15.6" x14ac:dyDescent="0.3">
      <c r="A8" s="6"/>
      <c r="B8" s="16" t="s">
        <v>32</v>
      </c>
      <c r="C8" s="27" t="s">
        <v>33</v>
      </c>
      <c r="D8" s="16"/>
      <c r="E8" s="17" t="s">
        <v>71</v>
      </c>
    </row>
    <row r="9" spans="1:5" ht="15.6" x14ac:dyDescent="0.3">
      <c r="A9" s="6"/>
      <c r="B9" s="28" t="s">
        <v>87</v>
      </c>
      <c r="C9" s="27">
        <v>134</v>
      </c>
      <c r="D9" s="16" t="s">
        <v>9</v>
      </c>
      <c r="E9" s="17" t="s">
        <v>72</v>
      </c>
    </row>
    <row r="10" spans="1:5" ht="15.6" x14ac:dyDescent="0.3">
      <c r="A10" s="6"/>
      <c r="B10" s="16" t="s">
        <v>46</v>
      </c>
      <c r="C10" s="27">
        <v>84.1</v>
      </c>
      <c r="D10" s="16" t="s">
        <v>4</v>
      </c>
      <c r="E10" s="17" t="s">
        <v>72</v>
      </c>
    </row>
    <row r="11" spans="1:5" ht="15.6" x14ac:dyDescent="0.3">
      <c r="A11" s="6"/>
      <c r="B11" s="16" t="s">
        <v>36</v>
      </c>
      <c r="C11" s="27">
        <v>63545</v>
      </c>
      <c r="D11" s="16" t="s">
        <v>38</v>
      </c>
      <c r="E11" s="17" t="s">
        <v>71</v>
      </c>
    </row>
    <row r="12" spans="1:5" ht="15.6" x14ac:dyDescent="0.3">
      <c r="A12" s="6"/>
      <c r="B12" s="16" t="s">
        <v>41</v>
      </c>
      <c r="C12" s="27">
        <v>24</v>
      </c>
      <c r="D12" s="16" t="s">
        <v>43</v>
      </c>
      <c r="E12" s="17" t="s">
        <v>71</v>
      </c>
    </row>
    <row r="13" spans="1:5" ht="15.6" x14ac:dyDescent="0.3">
      <c r="A13" s="6"/>
      <c r="B13" s="16" t="s">
        <v>42</v>
      </c>
      <c r="C13" s="27">
        <v>9177</v>
      </c>
      <c r="D13" s="16" t="s">
        <v>37</v>
      </c>
      <c r="E13" s="17" t="s">
        <v>71</v>
      </c>
    </row>
    <row r="14" spans="1:5" ht="15.6" x14ac:dyDescent="0.3">
      <c r="A14" s="6"/>
      <c r="B14" s="16"/>
      <c r="C14" s="17"/>
      <c r="D14" s="16"/>
      <c r="E14" s="17"/>
    </row>
    <row r="15" spans="1:5" ht="44.55" customHeight="1" x14ac:dyDescent="0.3">
      <c r="A15" s="6"/>
      <c r="B15" s="16" t="s">
        <v>47</v>
      </c>
      <c r="C15" s="27">
        <v>0.13</v>
      </c>
      <c r="D15" s="16" t="s">
        <v>35</v>
      </c>
      <c r="E15" s="17" t="s">
        <v>71</v>
      </c>
    </row>
    <row r="16" spans="1:5" ht="15.6" x14ac:dyDescent="0.3">
      <c r="A16" s="6"/>
      <c r="B16" s="16" t="s">
        <v>34</v>
      </c>
      <c r="C16" s="22">
        <f>C15/60*C11</f>
        <v>137.68083333333334</v>
      </c>
      <c r="D16" s="16" t="s">
        <v>0</v>
      </c>
      <c r="E16" s="17" t="s">
        <v>70</v>
      </c>
    </row>
    <row r="17" spans="1:5" ht="15.6" x14ac:dyDescent="0.3">
      <c r="A17" s="6"/>
      <c r="B17" s="28" t="s">
        <v>88</v>
      </c>
      <c r="C17" s="27" t="s">
        <v>31</v>
      </c>
      <c r="D17" s="16"/>
      <c r="E17" s="17" t="s">
        <v>71</v>
      </c>
    </row>
    <row r="18" spans="1:5" ht="15.6" x14ac:dyDescent="0.3">
      <c r="A18" s="6"/>
      <c r="B18" s="16" t="s">
        <v>13</v>
      </c>
      <c r="C18" s="29">
        <v>0.84</v>
      </c>
      <c r="D18" s="16" t="s">
        <v>11</v>
      </c>
      <c r="E18" s="17" t="s">
        <v>71</v>
      </c>
    </row>
    <row r="19" spans="1:5" ht="15.6" x14ac:dyDescent="0.3">
      <c r="A19" s="6"/>
      <c r="B19" s="16" t="s">
        <v>1</v>
      </c>
      <c r="C19" s="27">
        <v>480</v>
      </c>
      <c r="D19" s="16" t="s">
        <v>0</v>
      </c>
      <c r="E19" s="17" t="s">
        <v>71</v>
      </c>
    </row>
    <row r="20" spans="1:5" ht="15.6" x14ac:dyDescent="0.3">
      <c r="A20" s="6"/>
      <c r="B20" s="16" t="s">
        <v>2</v>
      </c>
      <c r="C20" s="27">
        <f>494.16-C19</f>
        <v>14.160000000000025</v>
      </c>
      <c r="D20" s="16" t="s">
        <v>0</v>
      </c>
      <c r="E20" s="17" t="s">
        <v>71</v>
      </c>
    </row>
    <row r="21" spans="1:5" ht="15.6" x14ac:dyDescent="0.3">
      <c r="A21" s="6"/>
      <c r="B21" s="16" t="s">
        <v>7</v>
      </c>
      <c r="C21" s="20">
        <v>77</v>
      </c>
      <c r="D21" s="16" t="s">
        <v>4</v>
      </c>
      <c r="E21" s="17" t="s">
        <v>22</v>
      </c>
    </row>
    <row r="22" spans="1:5" ht="15.6" x14ac:dyDescent="0.3">
      <c r="A22" s="6"/>
      <c r="B22" s="16" t="s">
        <v>45</v>
      </c>
      <c r="C22" s="17">
        <f>C10</f>
        <v>84.1</v>
      </c>
      <c r="D22" s="16" t="s">
        <v>4</v>
      </c>
      <c r="E22" s="17" t="s">
        <v>72</v>
      </c>
    </row>
    <row r="23" spans="1:5" ht="15.6" x14ac:dyDescent="0.3">
      <c r="A23" s="6"/>
      <c r="B23" s="16" t="s">
        <v>3</v>
      </c>
      <c r="C23" s="17">
        <f>C22-C21</f>
        <v>7.0999999999999943</v>
      </c>
      <c r="D23" s="16" t="s">
        <v>4</v>
      </c>
      <c r="E23" s="17" t="s">
        <v>70</v>
      </c>
    </row>
    <row r="24" spans="1:5" ht="15.6" x14ac:dyDescent="0.3">
      <c r="A24" s="6"/>
      <c r="B24" s="16" t="s">
        <v>8</v>
      </c>
      <c r="C24" s="17">
        <f>C9</f>
        <v>134</v>
      </c>
      <c r="D24" s="16" t="s">
        <v>9</v>
      </c>
      <c r="E24" s="17" t="s">
        <v>72</v>
      </c>
    </row>
    <row r="25" spans="1:5" ht="15.6" x14ac:dyDescent="0.3">
      <c r="A25" s="6"/>
      <c r="B25" s="16" t="s">
        <v>8</v>
      </c>
      <c r="C25" s="17">
        <f>C24/7000</f>
        <v>1.9142857142857142E-2</v>
      </c>
      <c r="D25" s="16" t="s">
        <v>10</v>
      </c>
      <c r="E25" s="17" t="s">
        <v>70</v>
      </c>
    </row>
    <row r="26" spans="1:5" ht="15.6" x14ac:dyDescent="0.3">
      <c r="A26" s="6"/>
      <c r="B26" s="16" t="s">
        <v>39</v>
      </c>
      <c r="C26" s="20">
        <f>C27*7000</f>
        <v>83.273428349999989</v>
      </c>
      <c r="D26" s="16" t="s">
        <v>9</v>
      </c>
      <c r="E26" s="17" t="s">
        <v>22</v>
      </c>
    </row>
    <row r="27" spans="1:5" ht="15.6" x14ac:dyDescent="0.3">
      <c r="A27" s="6"/>
      <c r="B27" s="16" t="s">
        <v>39</v>
      </c>
      <c r="C27" s="20">
        <f>0.01189620405</f>
        <v>1.1896204049999999E-2</v>
      </c>
      <c r="D27" s="16" t="s">
        <v>10</v>
      </c>
      <c r="E27" s="17" t="s">
        <v>22</v>
      </c>
    </row>
    <row r="28" spans="1:5" ht="31.2" x14ac:dyDescent="0.3">
      <c r="A28" s="6"/>
      <c r="B28" s="16" t="s">
        <v>6</v>
      </c>
      <c r="C28" s="17">
        <f>C25-C27</f>
        <v>7.2466530928571426E-3</v>
      </c>
      <c r="D28" s="16" t="s">
        <v>5</v>
      </c>
      <c r="E28" s="17" t="s">
        <v>70</v>
      </c>
    </row>
    <row r="29" spans="1:5" ht="15.6" x14ac:dyDescent="0.3">
      <c r="A29" s="6"/>
      <c r="B29" s="16" t="s">
        <v>12</v>
      </c>
      <c r="C29" s="30">
        <v>0.64</v>
      </c>
      <c r="D29" s="16" t="s">
        <v>11</v>
      </c>
      <c r="E29" s="17" t="s">
        <v>84</v>
      </c>
    </row>
    <row r="30" spans="1:5" ht="31.2" x14ac:dyDescent="0.3">
      <c r="A30" s="6"/>
      <c r="B30" s="16" t="s">
        <v>74</v>
      </c>
      <c r="C30" s="17">
        <v>41.5</v>
      </c>
      <c r="D30" s="16" t="s">
        <v>15</v>
      </c>
      <c r="E30" s="17" t="s">
        <v>73</v>
      </c>
    </row>
    <row r="31" spans="1:5" ht="15.6" x14ac:dyDescent="0.3">
      <c r="A31" s="6"/>
      <c r="B31" s="28" t="s">
        <v>86</v>
      </c>
      <c r="C31" s="20">
        <v>31.508579924300001</v>
      </c>
      <c r="D31" s="16" t="s">
        <v>15</v>
      </c>
      <c r="E31" s="17" t="s">
        <v>22</v>
      </c>
    </row>
    <row r="32" spans="1:5" ht="15.6" x14ac:dyDescent="0.3">
      <c r="A32" s="6"/>
      <c r="B32" s="16" t="s">
        <v>14</v>
      </c>
      <c r="C32" s="17">
        <f>C30-C31</f>
        <v>9.9914200756999989</v>
      </c>
      <c r="D32" s="16" t="s">
        <v>15</v>
      </c>
      <c r="E32" s="17" t="s">
        <v>70</v>
      </c>
    </row>
    <row r="33" spans="1:5" ht="46.8" x14ac:dyDescent="0.3">
      <c r="A33" s="6"/>
      <c r="B33" s="16" t="s">
        <v>17</v>
      </c>
      <c r="C33" s="20">
        <v>1.1000000000000001</v>
      </c>
      <c r="D33" s="16" t="s">
        <v>16</v>
      </c>
      <c r="E33" s="17" t="s">
        <v>22</v>
      </c>
    </row>
    <row r="34" spans="1:5" ht="15.6" x14ac:dyDescent="0.3">
      <c r="A34" s="6"/>
      <c r="B34" s="16" t="s">
        <v>18</v>
      </c>
      <c r="C34" s="20">
        <v>4840</v>
      </c>
      <c r="D34" s="16" t="s">
        <v>19</v>
      </c>
      <c r="E34" s="17" t="s">
        <v>22</v>
      </c>
    </row>
    <row r="35" spans="1:5" ht="31.2" x14ac:dyDescent="0.3">
      <c r="A35" s="6"/>
      <c r="B35" s="16" t="s">
        <v>21</v>
      </c>
      <c r="C35" s="20">
        <v>4.5</v>
      </c>
      <c r="D35" s="16" t="s">
        <v>20</v>
      </c>
      <c r="E35" s="17" t="s">
        <v>22</v>
      </c>
    </row>
    <row r="36" spans="1:5" ht="15.6" x14ac:dyDescent="0.3">
      <c r="A36" s="6"/>
      <c r="B36" s="16"/>
      <c r="C36" s="17"/>
      <c r="D36" s="16"/>
      <c r="E36" s="17"/>
    </row>
    <row r="37" spans="1:5" ht="15.6" x14ac:dyDescent="0.3">
      <c r="A37" s="18" t="s">
        <v>77</v>
      </c>
      <c r="B37" s="16" t="s">
        <v>28</v>
      </c>
      <c r="C37" s="17">
        <f>C33*((C16+(1-C18)*C19+C20))*C23</f>
        <v>1785.6849083333323</v>
      </c>
      <c r="D37" s="16" t="s">
        <v>29</v>
      </c>
      <c r="E37" s="17" t="s">
        <v>70</v>
      </c>
    </row>
    <row r="38" spans="1:5" ht="15.6" x14ac:dyDescent="0.3">
      <c r="A38" s="18" t="s">
        <v>76</v>
      </c>
      <c r="B38" s="16" t="s">
        <v>25</v>
      </c>
      <c r="C38" s="17">
        <f>C35*(C16+(1-C29)*C19+C20)*C32</f>
        <v>14596.303228013898</v>
      </c>
      <c r="D38" s="16" t="s">
        <v>29</v>
      </c>
      <c r="E38" s="17" t="s">
        <v>70</v>
      </c>
    </row>
    <row r="39" spans="1:5" ht="15.6" x14ac:dyDescent="0.3">
      <c r="A39" s="18" t="s">
        <v>75</v>
      </c>
      <c r="B39" s="16" t="s">
        <v>26</v>
      </c>
      <c r="C39" s="17">
        <f>C34*(C16+C19+C20)*C28</f>
        <v>22161.059632691224</v>
      </c>
      <c r="D39" s="16" t="s">
        <v>29</v>
      </c>
      <c r="E39" s="17" t="s">
        <v>70</v>
      </c>
    </row>
    <row r="40" spans="1:5" ht="15.6" x14ac:dyDescent="0.3">
      <c r="A40" s="18"/>
      <c r="B40" s="16" t="s">
        <v>27</v>
      </c>
      <c r="C40" s="17">
        <f>C38-C37</f>
        <v>12810.618319680565</v>
      </c>
      <c r="D40" s="16" t="s">
        <v>29</v>
      </c>
      <c r="E40" s="17" t="s">
        <v>70</v>
      </c>
    </row>
    <row r="41" spans="1:5" ht="15" thickBot="1" x14ac:dyDescent="0.35">
      <c r="A41" s="18"/>
      <c r="B41" s="9"/>
      <c r="D41" s="9"/>
      <c r="E41" s="6"/>
    </row>
    <row r="42" spans="1:5" ht="33" customHeight="1" thickBot="1" x14ac:dyDescent="0.35">
      <c r="A42" s="18" t="s">
        <v>78</v>
      </c>
      <c r="B42" s="13" t="s">
        <v>44</v>
      </c>
      <c r="C42" s="23">
        <f>IF(C17="YES", C40, C39)</f>
        <v>12810.618319680565</v>
      </c>
      <c r="D42" s="14" t="s">
        <v>29</v>
      </c>
      <c r="E42" s="6"/>
    </row>
    <row r="43" spans="1:5" ht="18.600000000000001" thickBot="1" x14ac:dyDescent="0.35">
      <c r="A43" s="7"/>
      <c r="B43" s="15"/>
      <c r="C43" s="8"/>
      <c r="D43" s="15"/>
      <c r="E43" s="6"/>
    </row>
    <row r="44" spans="1:5" ht="18.600000000000001" thickBot="1" x14ac:dyDescent="0.35">
      <c r="A44" s="18" t="s">
        <v>83</v>
      </c>
      <c r="B44" s="13" t="s">
        <v>40</v>
      </c>
      <c r="C44" s="23">
        <f>68+(0.07*(C13))+(41*(C12))</f>
        <v>1694.39</v>
      </c>
      <c r="D44" s="14" t="s">
        <v>29</v>
      </c>
      <c r="E44" s="6"/>
    </row>
    <row r="45" spans="1:5" ht="18.600000000000001" thickBot="1" x14ac:dyDescent="0.35">
      <c r="A45" s="7"/>
      <c r="B45" s="15"/>
      <c r="C45" s="24"/>
      <c r="D45" s="15"/>
      <c r="E45" s="6"/>
    </row>
    <row r="46" spans="1:5" ht="18.600000000000001" thickBot="1" x14ac:dyDescent="0.35">
      <c r="A46" s="18" t="s">
        <v>82</v>
      </c>
      <c r="B46" s="13" t="s">
        <v>30</v>
      </c>
      <c r="C46" s="25">
        <f>C44+C42</f>
        <v>14505.008319680564</v>
      </c>
      <c r="D46" s="14" t="s">
        <v>29</v>
      </c>
      <c r="E46" s="6"/>
    </row>
  </sheetData>
  <pageMargins left="0.7" right="0.7" top="0.75" bottom="0.75" header="0.3" footer="0.3"/>
  <pageSetup orientation="portrait" horizontalDpi="4294967293" verticalDpi="4294967293" r:id="rId1"/>
  <ignoredErrors>
    <ignoredError sqref="A37:A39 A44 A42 A46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5" zoomScaleNormal="85" workbookViewId="0">
      <selection activeCell="AE50" sqref="AE50"/>
    </sheetView>
  </sheetViews>
  <sheetFormatPr defaultColWidth="8.77734375"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2" zoomScale="70" zoomScaleNormal="70" workbookViewId="0">
      <selection activeCell="AE31" sqref="AE31"/>
    </sheetView>
  </sheetViews>
  <sheetFormatPr defaultColWidth="8.77734375"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7"/>
  <sheetViews>
    <sheetView workbookViewId="0"/>
  </sheetViews>
  <sheetFormatPr defaultColWidth="8.77734375" defaultRowHeight="14.4" x14ac:dyDescent="0.3"/>
  <sheetData>
    <row r="1" spans="1:1" x14ac:dyDescent="0.3">
      <c r="A1" s="5" t="s">
        <v>48</v>
      </c>
    </row>
    <row r="2" spans="1:1" x14ac:dyDescent="0.3">
      <c r="A2" s="2" t="s">
        <v>49</v>
      </c>
    </row>
    <row r="3" spans="1:1" ht="15" x14ac:dyDescent="0.3">
      <c r="A3" s="3"/>
    </row>
    <row r="4" spans="1:1" x14ac:dyDescent="0.3">
      <c r="A4" s="2" t="s">
        <v>50</v>
      </c>
    </row>
    <row r="5" spans="1:1" x14ac:dyDescent="0.3">
      <c r="A5" s="2" t="s">
        <v>51</v>
      </c>
    </row>
    <row r="6" spans="1:1" x14ac:dyDescent="0.3">
      <c r="A6" s="2" t="s">
        <v>52</v>
      </c>
    </row>
    <row r="7" spans="1:1" x14ac:dyDescent="0.3">
      <c r="A7" s="2" t="s">
        <v>53</v>
      </c>
    </row>
    <row r="8" spans="1:1" x14ac:dyDescent="0.3">
      <c r="A8" s="2" t="s">
        <v>54</v>
      </c>
    </row>
    <row r="9" spans="1:1" x14ac:dyDescent="0.3">
      <c r="A9" s="2" t="s">
        <v>55</v>
      </c>
    </row>
    <row r="10" spans="1:1" x14ac:dyDescent="0.3">
      <c r="A10" s="2"/>
    </row>
    <row r="11" spans="1:1" x14ac:dyDescent="0.3">
      <c r="A11" s="4" t="s">
        <v>56</v>
      </c>
    </row>
    <row r="12" spans="1:1" x14ac:dyDescent="0.3">
      <c r="A12" s="2" t="s">
        <v>57</v>
      </c>
    </row>
    <row r="13" spans="1:1" x14ac:dyDescent="0.3">
      <c r="A13" s="2"/>
    </row>
    <row r="14" spans="1:1" x14ac:dyDescent="0.3">
      <c r="A14" s="2" t="s">
        <v>58</v>
      </c>
    </row>
    <row r="15" spans="1:1" x14ac:dyDescent="0.3">
      <c r="A15" s="2" t="s">
        <v>59</v>
      </c>
    </row>
    <row r="16" spans="1:1" x14ac:dyDescent="0.3">
      <c r="A16" s="2"/>
    </row>
    <row r="17" spans="1:1" x14ac:dyDescent="0.3">
      <c r="A17" s="2" t="s">
        <v>60</v>
      </c>
    </row>
    <row r="18" spans="1:1" x14ac:dyDescent="0.3">
      <c r="A18" s="2" t="s">
        <v>61</v>
      </c>
    </row>
    <row r="19" spans="1:1" x14ac:dyDescent="0.3">
      <c r="A19" s="2" t="s">
        <v>62</v>
      </c>
    </row>
    <row r="20" spans="1:1" x14ac:dyDescent="0.3">
      <c r="A20" s="2" t="s">
        <v>63</v>
      </c>
    </row>
    <row r="21" spans="1:1" x14ac:dyDescent="0.3">
      <c r="A21" s="2"/>
    </row>
    <row r="22" spans="1:1" x14ac:dyDescent="0.3">
      <c r="A22" s="2" t="s">
        <v>64</v>
      </c>
    </row>
    <row r="23" spans="1:1" x14ac:dyDescent="0.3">
      <c r="A23" s="2" t="s">
        <v>61</v>
      </c>
    </row>
    <row r="24" spans="1:1" x14ac:dyDescent="0.3">
      <c r="A24" s="2" t="s">
        <v>65</v>
      </c>
    </row>
    <row r="25" spans="1:1" x14ac:dyDescent="0.3">
      <c r="A25" s="2" t="s">
        <v>63</v>
      </c>
    </row>
    <row r="26" spans="1:1" x14ac:dyDescent="0.3">
      <c r="A26" s="2" t="s">
        <v>66</v>
      </c>
    </row>
    <row r="27" spans="1:1" x14ac:dyDescent="0.3">
      <c r="A27" s="2" t="s">
        <v>67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Calculator</vt:lpstr>
      <vt:lpstr>Chicago Example Data</vt:lpstr>
      <vt:lpstr>Psychometric Chart</vt:lpstr>
      <vt:lpstr>WUFI Passive Latent Demand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</dc:creator>
  <cp:lastModifiedBy>Haley Kalvin-Gold</cp:lastModifiedBy>
  <dcterms:created xsi:type="dcterms:W3CDTF">2017-05-25T20:23:51Z</dcterms:created>
  <dcterms:modified xsi:type="dcterms:W3CDTF">2023-06-06T16:46:47Z</dcterms:modified>
</cp:coreProperties>
</file>