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D:\DropBox\Dropbox (PHIUS)\PHIUS Shared\Certification Team\Project Certification\01_Calculators_Protocol\Excel\"/>
    </mc:Choice>
  </mc:AlternateContent>
  <xr:revisionPtr revIDLastSave="0" documentId="8_{4A9FF736-B972-423F-9A57-F4F184FD1D03}" xr6:coauthVersionLast="47" xr6:coauthVersionMax="47" xr10:uidLastSave="{00000000-0000-0000-0000-000000000000}"/>
  <bookViews>
    <workbookView xWindow="28680" yWindow="-1950" windowWidth="24240" windowHeight="17640" xr2:uid="{C56CF26A-8D9B-493B-A169-6DFEACD4E03F}"/>
  </bookViews>
  <sheets>
    <sheet name="Start Here" sheetId="1" r:id="rId1"/>
    <sheet name="Multiple Heat Pumps" sheetId="3" r:id="rId2"/>
    <sheet name="phius_monthly climate data" sheetId="2" state="hidden" r:id="rId3"/>
  </sheets>
  <externalReferences>
    <externalReference r:id="rId4"/>
    <externalReference r:id="rId5"/>
    <externalReference r:id="rId6"/>
  </externalReferences>
  <definedNames>
    <definedName name="_R1" localSheetId="1">'[1]Fastener Correction'!#REF!</definedName>
    <definedName name="_R1">'[1]Fastener Correction'!#REF!</definedName>
    <definedName name="Af" localSheetId="1">'[1]Fastener Correction'!#REF!</definedName>
    <definedName name="Af">'[1]Fastener Correction'!#REF!</definedName>
    <definedName name="Ar">'[2]Fastener Correction'!#REF!</definedName>
    <definedName name="d0" localSheetId="1">'[1]Fastener Correction'!#REF!</definedName>
    <definedName name="d0">'[1]Fastener Correction'!#REF!</definedName>
    <definedName name="d1_" localSheetId="1">'[1]Fastener Correction'!#REF!</definedName>
    <definedName name="d1_">'[1]Fastener Correction'!#REF!</definedName>
    <definedName name="ef">'[1]Fastener Correction'!#REF!</definedName>
    <definedName name="Fensterdaten">#REF!</definedName>
    <definedName name="lmf" localSheetId="1">'[1]Fastener Correction'!#REF!</definedName>
    <definedName name="lmf">'[1]Fastener Correction'!#REF!</definedName>
    <definedName name="NameDrop" localSheetId="1">'[1]Common Areas (MF)'!#REF!:INDEX('[1]Common Areas (MF)'!#REF!,MAX('[1]Common Areas (MF)'!#REF!),1)</definedName>
    <definedName name="NameDrop">'[1]Common Areas (MF)'!#REF!:INDEX('[1]Common Areas (MF)'!#REF!,MAX('[1]Common Areas (MF)'!#REF!),1)</definedName>
    <definedName name="nf" localSheetId="1">'[1]Fastener Correction'!#REF!</definedName>
    <definedName name="nf">'[1]Fastener Correction'!#REF!</definedName>
    <definedName name="re">'[2]Fastener Correction'!#REF!</definedName>
    <definedName name="Rooms">[1]!Room_Type[Room Type]</definedName>
    <definedName name="RTh" localSheetId="1">'[1]Fastener Correction'!#REF!</definedName>
    <definedName name="RTh">'[1]Fastener Correction'!#REF!</definedName>
    <definedName name="solver_cvg" hidden="1">0.0001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2</definedName>
    <definedName name="solver_val" hidden="1">0</definedName>
    <definedName name="Z_11660EA0_834D_4736_B93B_F44BEA6FF964_.wvu.Rows" hidden="1">'[3]Compact SI'!#REF!</definedName>
    <definedName name="Z_33DA5C44_9B06_11DB_96B4_00E01850B65A_.wvu.PrintArea" hidden="1">'[3]WinType SI'!$A$2:$P$18,'[3]WinType SI'!$A$76:$I$92</definedName>
    <definedName name="Z_F915C42F_B875_438F_A5F9_8AB3862536D5_.wvu.Rows" hidden="1">'[3]Compact SI'!$18:$19,'[3]Compact SI'!$28:$29,'[3]Compact SI'!$31:$33,'[3]Compact SI'!$38:$38,'[3]Compact SI'!$41:$43,'[3]Compact SI'!$46:$48,'[3]Compact SI'!$51:$51,'[3]Compact SI'!$53:$55,'[3]Compact SI'!$57:$70,'[3]Compact SI'!$83:$134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4" i="3" l="1"/>
  <c r="I19" i="2" l="1"/>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V22" i="3" l="1"/>
  <c r="U22" i="3"/>
  <c r="S22" i="3"/>
  <c r="R22" i="3"/>
  <c r="Q49" i="3"/>
  <c r="W49" i="3" s="1"/>
  <c r="P49" i="3"/>
  <c r="V49" i="3" s="1"/>
  <c r="Q48" i="3"/>
  <c r="W48" i="3" s="1"/>
  <c r="P48" i="3"/>
  <c r="V48" i="3" s="1"/>
  <c r="Q47" i="3"/>
  <c r="W47" i="3" s="1"/>
  <c r="P47" i="3"/>
  <c r="V47" i="3" s="1"/>
  <c r="Q46" i="3"/>
  <c r="W46" i="3" s="1"/>
  <c r="P46" i="3"/>
  <c r="V46" i="3" s="1"/>
  <c r="Q45" i="3"/>
  <c r="W45" i="3" s="1"/>
  <c r="P45" i="3"/>
  <c r="V45" i="3" s="1"/>
  <c r="Q44" i="3"/>
  <c r="W44" i="3" s="1"/>
  <c r="P44" i="3"/>
  <c r="V44" i="3" s="1"/>
  <c r="Q43" i="3"/>
  <c r="W43" i="3" s="1"/>
  <c r="P43" i="3"/>
  <c r="V43" i="3" s="1"/>
  <c r="Q42" i="3"/>
  <c r="W42" i="3" s="1"/>
  <c r="P42" i="3"/>
  <c r="V42" i="3" s="1"/>
  <c r="Q41" i="3"/>
  <c r="W41" i="3" s="1"/>
  <c r="P41" i="3"/>
  <c r="V41" i="3" s="1"/>
  <c r="Q40" i="3"/>
  <c r="W40" i="3" s="1"/>
  <c r="P40" i="3"/>
  <c r="V40" i="3" s="1"/>
  <c r="Q39" i="3"/>
  <c r="W39" i="3" s="1"/>
  <c r="P39" i="3"/>
  <c r="V39" i="3" s="1"/>
  <c r="Q38" i="3"/>
  <c r="W38" i="3" s="1"/>
  <c r="P38" i="3"/>
  <c r="V38" i="3" s="1"/>
  <c r="Q37" i="3"/>
  <c r="W37" i="3" s="1"/>
  <c r="P37" i="3"/>
  <c r="V37" i="3" s="1"/>
  <c r="Q36" i="3"/>
  <c r="W36" i="3" s="1"/>
  <c r="P36" i="3"/>
  <c r="V36" i="3" s="1"/>
  <c r="Q35" i="3"/>
  <c r="W35" i="3" s="1"/>
  <c r="P35" i="3"/>
  <c r="V35" i="3" s="1"/>
  <c r="Q34" i="3"/>
  <c r="W34" i="3" s="1"/>
  <c r="P34" i="3"/>
  <c r="V34" i="3" s="1"/>
  <c r="Q33" i="3"/>
  <c r="W33" i="3" s="1"/>
  <c r="P33" i="3"/>
  <c r="V33" i="3" s="1"/>
  <c r="Q32" i="3"/>
  <c r="W32" i="3" s="1"/>
  <c r="P32" i="3"/>
  <c r="V32" i="3" s="1"/>
  <c r="Q31" i="3"/>
  <c r="W31" i="3" s="1"/>
  <c r="P31" i="3"/>
  <c r="V31" i="3" s="1"/>
  <c r="Q30" i="3"/>
  <c r="W30" i="3" s="1"/>
  <c r="P30" i="3"/>
  <c r="V30" i="3" s="1"/>
  <c r="Q29" i="3"/>
  <c r="W29" i="3" s="1"/>
  <c r="P29" i="3"/>
  <c r="V29" i="3" s="1"/>
  <c r="Q28" i="3"/>
  <c r="W28" i="3" s="1"/>
  <c r="P28" i="3"/>
  <c r="V28" i="3" s="1"/>
  <c r="Q27" i="3"/>
  <c r="W27" i="3" s="1"/>
  <c r="P27" i="3"/>
  <c r="V27" i="3" s="1"/>
  <c r="Q26" i="3"/>
  <c r="W26" i="3" s="1"/>
  <c r="P26" i="3"/>
  <c r="V26" i="3" s="1"/>
  <c r="Q25" i="3"/>
  <c r="W25" i="3" s="1"/>
  <c r="P25" i="3"/>
  <c r="V25" i="3" s="1"/>
  <c r="Q24" i="3"/>
  <c r="X24" i="3" s="1"/>
  <c r="V24" i="3"/>
  <c r="W23" i="3"/>
  <c r="V23" i="3"/>
  <c r="Q23" i="3"/>
  <c r="P23" i="3"/>
  <c r="L23" i="3"/>
  <c r="K23" i="3"/>
  <c r="D19" i="3"/>
  <c r="D17" i="3"/>
  <c r="D8" i="3"/>
  <c r="O48" i="3" l="1"/>
  <c r="U48" i="3" s="1"/>
  <c r="S48" i="3" s="1"/>
  <c r="O24" i="3"/>
  <c r="X38" i="3"/>
  <c r="X48" i="3"/>
  <c r="X39" i="3"/>
  <c r="X27" i="3"/>
  <c r="X46" i="3"/>
  <c r="X34" i="3"/>
  <c r="X45" i="3"/>
  <c r="X33" i="3"/>
  <c r="X44" i="3"/>
  <c r="X32" i="3"/>
  <c r="X43" i="3"/>
  <c r="X31" i="3"/>
  <c r="X42" i="3"/>
  <c r="X30" i="3"/>
  <c r="X41" i="3"/>
  <c r="X29" i="3"/>
  <c r="X36" i="3"/>
  <c r="X40" i="3"/>
  <c r="X28" i="3"/>
  <c r="W24" i="3"/>
  <c r="X26" i="3"/>
  <c r="X49" i="3"/>
  <c r="X37" i="3"/>
  <c r="X25" i="3"/>
  <c r="X47" i="3"/>
  <c r="X35" i="3"/>
  <c r="O26" i="3"/>
  <c r="O29" i="3"/>
  <c r="O32" i="3"/>
  <c r="O35" i="3"/>
  <c r="O38" i="3"/>
  <c r="O41" i="3"/>
  <c r="O44" i="3"/>
  <c r="O47" i="3"/>
  <c r="D6" i="3"/>
  <c r="O25" i="3"/>
  <c r="O28" i="3"/>
  <c r="O31" i="3"/>
  <c r="O34" i="3"/>
  <c r="O37" i="3"/>
  <c r="O40" i="3"/>
  <c r="O43" i="3"/>
  <c r="O46" i="3"/>
  <c r="O49" i="3"/>
  <c r="O27" i="3"/>
  <c r="O30" i="3"/>
  <c r="O33" i="3"/>
  <c r="O36" i="3"/>
  <c r="O39" i="3"/>
  <c r="O42" i="3"/>
  <c r="O45" i="3"/>
  <c r="U41" i="3" l="1"/>
  <c r="R41" i="3" s="1"/>
  <c r="U40" i="3"/>
  <c r="S40" i="3" s="1"/>
  <c r="U29" i="3"/>
  <c r="S29" i="3" s="1"/>
  <c r="U44" i="3"/>
  <c r="S44" i="3" s="1"/>
  <c r="U49" i="3"/>
  <c r="S49" i="3" s="1"/>
  <c r="U46" i="3"/>
  <c r="S46" i="3" s="1"/>
  <c r="U35" i="3"/>
  <c r="R35" i="3" s="1"/>
  <c r="U26" i="3"/>
  <c r="S26" i="3" s="1"/>
  <c r="U45" i="3"/>
  <c r="S45" i="3" s="1"/>
  <c r="U31" i="3"/>
  <c r="S31" i="3" s="1"/>
  <c r="U38" i="3"/>
  <c r="S38" i="3" s="1"/>
  <c r="U43" i="3"/>
  <c r="S43" i="3" s="1"/>
  <c r="U42" i="3"/>
  <c r="R42" i="3" s="1"/>
  <c r="U34" i="3"/>
  <c r="S34" i="3" s="1"/>
  <c r="U39" i="3"/>
  <c r="S39" i="3" s="1"/>
  <c r="U36" i="3"/>
  <c r="R36" i="3" s="1"/>
  <c r="U28" i="3"/>
  <c r="S28" i="3" s="1"/>
  <c r="R48" i="3"/>
  <c r="U32" i="3"/>
  <c r="S32" i="3" s="1"/>
  <c r="U37" i="3"/>
  <c r="S37" i="3" s="1"/>
  <c r="U33" i="3"/>
  <c r="R33" i="3" s="1"/>
  <c r="U25" i="3"/>
  <c r="R25" i="3" s="1"/>
  <c r="U24" i="3"/>
  <c r="S24" i="3" s="1"/>
  <c r="U30" i="3"/>
  <c r="S30" i="3" s="1"/>
  <c r="U27" i="3"/>
  <c r="S27" i="3" s="1"/>
  <c r="U47" i="3"/>
  <c r="S47" i="3" s="1"/>
  <c r="R39" i="3"/>
  <c r="R37" i="3" l="1"/>
  <c r="R44" i="3"/>
  <c r="S42" i="3"/>
  <c r="R40" i="3"/>
  <c r="R47" i="3"/>
  <c r="R34" i="3"/>
  <c r="R49" i="3"/>
  <c r="R38" i="3"/>
  <c r="R45" i="3"/>
  <c r="R28" i="3"/>
  <c r="R31" i="3"/>
  <c r="R26" i="3"/>
  <c r="S25" i="3"/>
  <c r="R29" i="3"/>
  <c r="S33" i="3"/>
  <c r="R46" i="3"/>
  <c r="R43" i="3"/>
  <c r="R24" i="3"/>
  <c r="D14" i="3"/>
  <c r="S35" i="3"/>
  <c r="S41" i="3"/>
  <c r="R30" i="3"/>
  <c r="S36" i="3"/>
  <c r="R32" i="3"/>
  <c r="R27" i="3"/>
  <c r="D12" i="3" l="1"/>
  <c r="G4" i="2"/>
  <c r="G2" i="2"/>
  <c r="I2" i="2" s="1"/>
  <c r="J2" i="2" s="1"/>
  <c r="D6" i="1"/>
  <c r="H5" i="2" l="1"/>
  <c r="H13" i="2"/>
  <c r="H21" i="2"/>
  <c r="H29" i="2"/>
  <c r="H37" i="2"/>
  <c r="H45" i="2"/>
  <c r="H53" i="2"/>
  <c r="H9" i="2"/>
  <c r="H26" i="2"/>
  <c r="H50" i="2"/>
  <c r="H27" i="2"/>
  <c r="H51" i="2"/>
  <c r="H20" i="2"/>
  <c r="H52" i="2"/>
  <c r="H6" i="2"/>
  <c r="H14" i="2"/>
  <c r="H22" i="2"/>
  <c r="H30" i="2"/>
  <c r="H38" i="2"/>
  <c r="H46" i="2"/>
  <c r="H54" i="2"/>
  <c r="H25" i="2"/>
  <c r="H57" i="2"/>
  <c r="H36" i="2"/>
  <c r="H7" i="2"/>
  <c r="H15" i="2"/>
  <c r="H23" i="2"/>
  <c r="H31" i="2"/>
  <c r="H39" i="2"/>
  <c r="H47" i="2"/>
  <c r="H55" i="2"/>
  <c r="H56" i="2"/>
  <c r="H33" i="2"/>
  <c r="H41" i="2"/>
  <c r="H10" i="2"/>
  <c r="H42" i="2"/>
  <c r="H4" i="2"/>
  <c r="H35" i="2"/>
  <c r="H28" i="2"/>
  <c r="H44" i="2"/>
  <c r="H8" i="2"/>
  <c r="H16" i="2"/>
  <c r="H24" i="2"/>
  <c r="H32" i="2"/>
  <c r="H40" i="2"/>
  <c r="H48" i="2"/>
  <c r="H17" i="2"/>
  <c r="H49" i="2"/>
  <c r="H18" i="2"/>
  <c r="H34" i="2"/>
  <c r="H19" i="2"/>
  <c r="H43" i="2"/>
  <c r="H12" i="2"/>
  <c r="H11" i="2"/>
  <c r="Y25" i="3"/>
  <c r="Y33" i="3"/>
  <c r="Y41" i="3"/>
  <c r="Y49" i="3"/>
  <c r="Y26" i="3"/>
  <c r="Y34" i="3"/>
  <c r="Y42" i="3"/>
  <c r="Y24" i="3"/>
  <c r="Y48" i="3"/>
  <c r="Y27" i="3"/>
  <c r="Y35" i="3"/>
  <c r="Y43" i="3"/>
  <c r="Y46" i="3"/>
  <c r="Y32" i="3"/>
  <c r="Y28" i="3"/>
  <c r="Y36" i="3"/>
  <c r="Y44" i="3"/>
  <c r="Y39" i="3"/>
  <c r="Y29" i="3"/>
  <c r="Y37" i="3"/>
  <c r="Y45" i="3"/>
  <c r="Y38" i="3"/>
  <c r="Y40" i="3"/>
  <c r="Y30" i="3"/>
  <c r="Y31" i="3"/>
  <c r="Y47" i="3"/>
  <c r="K2" i="2"/>
  <c r="H2" i="2"/>
  <c r="BZ4" i="2" a="1"/>
  <c r="BZ4" i="2" s="1"/>
  <c r="BY4" i="2" a="1"/>
  <c r="BY4" i="2" s="1"/>
  <c r="BX4" i="2" a="1"/>
  <c r="BX4" i="2" s="1"/>
  <c r="BW4" i="2" a="1"/>
  <c r="BW4" i="2" s="1"/>
  <c r="BV4" i="2" a="1"/>
  <c r="BV4" i="2" s="1"/>
  <c r="BU4" i="2" a="1"/>
  <c r="BU4" i="2" s="1"/>
  <c r="BS4" i="2" a="1"/>
  <c r="BS4" i="2" s="1"/>
  <c r="BR4" i="2" a="1"/>
  <c r="BR4" i="2" s="1"/>
  <c r="BQ4" i="2" a="1"/>
  <c r="BQ4" i="2" s="1"/>
  <c r="BP4" i="2" a="1"/>
  <c r="BP4" i="2" s="1"/>
  <c r="BO4" i="2" a="1"/>
  <c r="BO4" i="2" s="1"/>
  <c r="BN4" i="2" a="1"/>
  <c r="BN4" i="2" s="1"/>
  <c r="BM4" i="2" a="1"/>
  <c r="BM4" i="2" s="1"/>
  <c r="BL4" i="2" a="1"/>
  <c r="BL4" i="2" s="1"/>
  <c r="BK4" i="2" a="1"/>
  <c r="BK4" i="2" s="1"/>
  <c r="BJ4" i="2" a="1"/>
  <c r="BJ4" i="2" s="1"/>
  <c r="BI4" i="2" a="1"/>
  <c r="BI4" i="2" s="1"/>
  <c r="BH4" i="2" a="1"/>
  <c r="BH4" i="2" s="1"/>
  <c r="BG4" i="2" a="1"/>
  <c r="BG4" i="2" s="1"/>
  <c r="BF4" i="2" a="1"/>
  <c r="BF4" i="2" s="1"/>
  <c r="BE4" i="2" a="1"/>
  <c r="BE4" i="2" s="1"/>
  <c r="BD4" i="2" a="1"/>
  <c r="BD4" i="2" s="1"/>
  <c r="BC4" i="2" a="1"/>
  <c r="BC4" i="2" s="1"/>
  <c r="BB4" i="2" a="1"/>
  <c r="BB4" i="2" s="1"/>
  <c r="BA4" i="2" a="1"/>
  <c r="BA4" i="2" s="1"/>
  <c r="AZ4" i="2" a="1"/>
  <c r="AZ4" i="2" s="1"/>
  <c r="AY4" i="2" a="1"/>
  <c r="AY4" i="2" s="1"/>
  <c r="AX4" i="2" a="1"/>
  <c r="AX4" i="2" s="1"/>
  <c r="AW4" i="2" a="1"/>
  <c r="AW4" i="2" s="1"/>
  <c r="AV4" i="2" a="1"/>
  <c r="AV4" i="2" s="1"/>
  <c r="AU4" i="2" a="1"/>
  <c r="AU4" i="2" s="1"/>
  <c r="AT4" i="2" a="1"/>
  <c r="AT4" i="2" s="1"/>
  <c r="AS4" i="2" a="1"/>
  <c r="AS4" i="2" s="1"/>
  <c r="AR4" i="2" a="1"/>
  <c r="AR4" i="2" s="1"/>
  <c r="AQ4" i="2" a="1"/>
  <c r="AQ4" i="2" s="1"/>
  <c r="AP4" i="2" a="1"/>
  <c r="AP4" i="2" s="1"/>
  <c r="AO4" i="2" a="1"/>
  <c r="AO4" i="2" s="1"/>
  <c r="AN4" i="2" a="1"/>
  <c r="AN4" i="2" s="1"/>
  <c r="AM4" i="2" a="1"/>
  <c r="AM4" i="2" s="1"/>
  <c r="AL4" i="2" a="1"/>
  <c r="AL4" i="2" s="1"/>
  <c r="AK4" i="2" a="1"/>
  <c r="AK4" i="2" s="1"/>
  <c r="AJ4" i="2" a="1"/>
  <c r="AJ4" i="2" s="1"/>
  <c r="AI4" i="2" a="1"/>
  <c r="AI4" i="2" s="1"/>
  <c r="AH4" i="2" a="1"/>
  <c r="AG4" i="2" a="1"/>
  <c r="AG4" i="2" s="1"/>
  <c r="AF4" i="2" a="1"/>
  <c r="AF4" i="2" s="1"/>
  <c r="AE4" i="2" a="1"/>
  <c r="AE4" i="2" s="1"/>
  <c r="AD4" i="2" a="1"/>
  <c r="AD4" i="2" s="1"/>
  <c r="AC4" i="2" a="1"/>
  <c r="AC4" i="2" s="1"/>
  <c r="AB4" i="2" a="1"/>
  <c r="AB4" i="2" s="1"/>
  <c r="AA4" i="2" a="1"/>
  <c r="AA4" i="2" s="1"/>
  <c r="Z4" i="2" a="1"/>
  <c r="Z4" i="2" s="1"/>
  <c r="Y4" i="2" a="1"/>
  <c r="Y4" i="2" s="1"/>
  <c r="X4" i="2" a="1"/>
  <c r="X4" i="2" s="1"/>
  <c r="W4" i="2" a="1"/>
  <c r="W4" i="2" s="1"/>
  <c r="V4" i="2" a="1"/>
  <c r="V4" i="2" s="1"/>
  <c r="U4" i="2" a="1"/>
  <c r="U4" i="2" s="1"/>
  <c r="T4" i="2" a="1"/>
  <c r="T4" i="2" s="1"/>
  <c r="S4" i="2" a="1"/>
  <c r="S4" i="2" s="1"/>
  <c r="R4" i="2" a="1"/>
  <c r="R4" i="2" s="1"/>
  <c r="Q4" i="2" a="1"/>
  <c r="Q4" i="2" s="1"/>
  <c r="P4" i="2" a="1"/>
  <c r="P4" i="2" s="1"/>
  <c r="O4" i="2" a="1"/>
  <c r="O4" i="2" s="1"/>
  <c r="N4" i="2" a="1"/>
  <c r="N4" i="2" s="1"/>
  <c r="M4" i="2" a="1"/>
  <c r="M4" i="2" s="1"/>
  <c r="L4" i="2" a="1"/>
  <c r="L4" i="2" s="1"/>
  <c r="T48" i="3" l="1"/>
  <c r="T33" i="3"/>
  <c r="T27" i="3"/>
  <c r="T49" i="3"/>
  <c r="T45" i="3"/>
  <c r="T42" i="3"/>
  <c r="T28" i="3"/>
  <c r="T43" i="3"/>
  <c r="T41" i="3"/>
  <c r="T25" i="3"/>
  <c r="T47" i="3"/>
  <c r="T34" i="3"/>
  <c r="T29" i="3"/>
  <c r="T39" i="3"/>
  <c r="T30" i="3"/>
  <c r="T40" i="3"/>
  <c r="T46" i="3"/>
  <c r="T31" i="3"/>
  <c r="T38" i="3"/>
  <c r="T37" i="3"/>
  <c r="T32" i="3"/>
  <c r="T24" i="3"/>
  <c r="T35" i="3"/>
  <c r="T36" i="3"/>
  <c r="T44" i="3"/>
  <c r="T26" i="3"/>
  <c r="AH4" i="2"/>
  <c r="I4" i="2" s="1"/>
  <c r="I11" i="2"/>
  <c r="I12" i="2"/>
  <c r="I5" i="2"/>
  <c r="I13" i="2"/>
  <c r="I6" i="2"/>
  <c r="I14" i="2"/>
  <c r="I7" i="2"/>
  <c r="I15" i="2"/>
  <c r="I8" i="2"/>
  <c r="I16" i="2"/>
  <c r="I9" i="2"/>
  <c r="I17" i="2"/>
  <c r="I10" i="2"/>
  <c r="I18" i="2"/>
  <c r="D18" i="3" a="1"/>
  <c r="D18" i="3" s="1"/>
  <c r="D16" i="3" a="1"/>
  <c r="D16" i="3" s="1"/>
  <c r="E15" i="1"/>
  <c r="E18" i="1" s="1"/>
  <c r="L2" i="2"/>
  <c r="M2" i="2"/>
  <c r="E26" i="1" s="1"/>
  <c r="D13" i="3" l="1"/>
  <c r="D1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<sst xmlns="http://schemas.openxmlformats.org/spreadsheetml/2006/main" count="3664" uniqueCount="1223">
  <si>
    <t>Country</t>
  </si>
  <si>
    <t>State</t>
  </si>
  <si>
    <t>City_WUFIp Data Set</t>
  </si>
  <si>
    <t>THD-1 [F]</t>
  </si>
  <si>
    <t>State Options</t>
  </si>
  <si>
    <t>City Options</t>
  </si>
  <si>
    <t>AB</t>
  </si>
  <si>
    <t>AE</t>
  </si>
  <si>
    <t>AK</t>
  </si>
  <si>
    <t>AL</t>
  </si>
  <si>
    <t>AR</t>
  </si>
  <si>
    <t>AZ</t>
  </si>
  <si>
    <t>BC</t>
  </si>
  <si>
    <t>BD</t>
  </si>
  <si>
    <t>CA</t>
  </si>
  <si>
    <t>CO</t>
  </si>
  <si>
    <t>CT</t>
  </si>
  <si>
    <t>DE</t>
  </si>
  <si>
    <t>FL</t>
  </si>
  <si>
    <t>GA</t>
  </si>
  <si>
    <t>HI</t>
  </si>
  <si>
    <t>IA</t>
  </si>
  <si>
    <t>ID</t>
  </si>
  <si>
    <t>IL</t>
  </si>
  <si>
    <t>IN</t>
  </si>
  <si>
    <t>KS</t>
  </si>
  <si>
    <t>KY</t>
  </si>
  <si>
    <t>LA</t>
  </si>
  <si>
    <t>MA</t>
  </si>
  <si>
    <t>MB</t>
  </si>
  <si>
    <t>MD</t>
  </si>
  <si>
    <t>ME</t>
  </si>
  <si>
    <t>MI</t>
  </si>
  <si>
    <t>MN</t>
  </si>
  <si>
    <t>MO</t>
  </si>
  <si>
    <t>MS</t>
  </si>
  <si>
    <t>MT</t>
  </si>
  <si>
    <t>NB</t>
  </si>
  <si>
    <t>NC</t>
  </si>
  <si>
    <t>ND</t>
  </si>
  <si>
    <t>NE</t>
  </si>
  <si>
    <t>NL</t>
  </si>
  <si>
    <t>NH</t>
  </si>
  <si>
    <t>NJ</t>
  </si>
  <si>
    <t>NM</t>
  </si>
  <si>
    <t>NS</t>
  </si>
  <si>
    <t>NT</t>
  </si>
  <si>
    <t>NU</t>
  </si>
  <si>
    <t>NV</t>
  </si>
  <si>
    <t>NY</t>
  </si>
  <si>
    <t>OH</t>
  </si>
  <si>
    <t>OK</t>
  </si>
  <si>
    <t>ON</t>
  </si>
  <si>
    <t>OR</t>
  </si>
  <si>
    <t>PA</t>
  </si>
  <si>
    <t>PE</t>
  </si>
  <si>
    <t>QC</t>
  </si>
  <si>
    <t>RI</t>
  </si>
  <si>
    <t>SA</t>
  </si>
  <si>
    <t>SC</t>
  </si>
  <si>
    <t>SD</t>
  </si>
  <si>
    <t>SK</t>
  </si>
  <si>
    <t>TN</t>
  </si>
  <si>
    <t>TX</t>
  </si>
  <si>
    <t>UT</t>
  </si>
  <si>
    <t>VA</t>
  </si>
  <si>
    <t>VT</t>
  </si>
  <si>
    <t>WA</t>
  </si>
  <si>
    <t>WI</t>
  </si>
  <si>
    <t>WV</t>
  </si>
  <si>
    <t>WY</t>
  </si>
  <si>
    <t>YT</t>
  </si>
  <si>
    <t>Canada</t>
  </si>
  <si>
    <t>CALGARY INT AP</t>
  </si>
  <si>
    <t>COP UPPER</t>
  </si>
  <si>
    <t>United Arab Emirates</t>
  </si>
  <si>
    <t>EDMONTON AP</t>
  </si>
  <si>
    <t>USA</t>
  </si>
  <si>
    <t>EDMONTON MUN AP</t>
  </si>
  <si>
    <t>EDMONTON NAMAO</t>
  </si>
  <si>
    <t>FORT MCMURRAY AP</t>
  </si>
  <si>
    <t>GRAND PRAIRIE</t>
  </si>
  <si>
    <t>LACOMBE</t>
  </si>
  <si>
    <t>India</t>
  </si>
  <si>
    <t>LETHBRIDGE</t>
  </si>
  <si>
    <t>MEDICINE AP</t>
  </si>
  <si>
    <t>RED DEER AP</t>
  </si>
  <si>
    <t>Colombia</t>
  </si>
  <si>
    <t>SPRINGBANK</t>
  </si>
  <si>
    <t>DUBAI INT AP</t>
  </si>
  <si>
    <t>ADAK NAS</t>
  </si>
  <si>
    <t>AMBLER</t>
  </si>
  <si>
    <t>ANAKTUVUK PASS</t>
  </si>
  <si>
    <t>ANCHORAGE INTL AP</t>
  </si>
  <si>
    <t>ANCHORAGE MERRILL FIELD</t>
  </si>
  <si>
    <t>ANCHORAGE/ELMENDORF</t>
  </si>
  <si>
    <t>ANIAK AIRPORT</t>
  </si>
  <si>
    <t>ANNETTE ISLAND AP</t>
  </si>
  <si>
    <t>ANVIK</t>
  </si>
  <si>
    <t>BARROW W POST-W ROGERS ARPT [NSA - ARM]</t>
  </si>
  <si>
    <t>BETHEL AIRPORT</t>
  </si>
  <si>
    <t>BETTLES FIELD</t>
  </si>
  <si>
    <t>BIG DELTA ALLEN AAF</t>
  </si>
  <si>
    <t>BIG RIVER LAKE</t>
  </si>
  <si>
    <t>BIRCHWOOD</t>
  </si>
  <si>
    <t>COLD BAY ARPT</t>
  </si>
  <si>
    <t>CORDOVA</t>
  </si>
  <si>
    <t>DEADHORSE</t>
  </si>
  <si>
    <t>DILLINGHAM (AMOS)</t>
  </si>
  <si>
    <t>DUTCH HARBOR</t>
  </si>
  <si>
    <t>EMMONAK</t>
  </si>
  <si>
    <t>FAIRBANKS INTL ARPT</t>
  </si>
  <si>
    <t>FAIRBANKS/EIELSON A</t>
  </si>
  <si>
    <t>FORT YUKON</t>
  </si>
  <si>
    <t>GAMBELL</t>
  </si>
  <si>
    <t>GULKANA INTERMEDIATE FIELD</t>
  </si>
  <si>
    <t>GUSTAVUS</t>
  </si>
  <si>
    <t>HOMER ARPT</t>
  </si>
  <si>
    <t>HOOPER BAY</t>
  </si>
  <si>
    <t>HYDABURG SEAPLANE</t>
  </si>
  <si>
    <t>ILIAMNA ARPT</t>
  </si>
  <si>
    <t>JUNEAU INT ARPT</t>
  </si>
  <si>
    <t>KAKE SEAPLANE BASE</t>
  </si>
  <si>
    <t>KENAI MUNICIPAL AP</t>
  </si>
  <si>
    <t>KETCHIKAN INTL AP</t>
  </si>
  <si>
    <t>KING SALMON ARPT</t>
  </si>
  <si>
    <t>KODIAK AIRPORT</t>
  </si>
  <si>
    <t>KOTZEBUE RALPH WEIN MEMORIAL</t>
  </si>
  <si>
    <t>LAKE HOOD SEAPLANE</t>
  </si>
  <si>
    <t>MCGRATH ARPT</t>
  </si>
  <si>
    <t>MEKORYUK</t>
  </si>
  <si>
    <t>MIDDLETON ISLAND AUT</t>
  </si>
  <si>
    <t>Saudi Arabia</t>
  </si>
  <si>
    <t>NENANA MUNICIPAL AP</t>
  </si>
  <si>
    <t>NOME MUNICIPAL ARPT</t>
  </si>
  <si>
    <t>NORTHWAY AIRPORT</t>
  </si>
  <si>
    <t>PALMER MUNICIPAL</t>
  </si>
  <si>
    <t>PETERSBURG</t>
  </si>
  <si>
    <t>POINT HOPE (AWOS)</t>
  </si>
  <si>
    <t>PORT HEIDEN</t>
  </si>
  <si>
    <t>SAINT MARY`S (AWOS)</t>
  </si>
  <si>
    <t>SAND POINT</t>
  </si>
  <si>
    <t>SAVOONGA</t>
  </si>
  <si>
    <t>SELAWIK</t>
  </si>
  <si>
    <t>SEWARD</t>
  </si>
  <si>
    <t>SHEMYA AFB</t>
  </si>
  <si>
    <t>SHISHMAREF (AWOS)</t>
  </si>
  <si>
    <t>SITKA JAPONSKI AP</t>
  </si>
  <si>
    <t>SKAGWAY AIRPORT</t>
  </si>
  <si>
    <t>SLEETMUTE</t>
  </si>
  <si>
    <t>SOLDOTNA</t>
  </si>
  <si>
    <t>ST PAUL ISLAND ARPT</t>
  </si>
  <si>
    <t>TALKEETNA STATE ARPT</t>
  </si>
  <si>
    <t>TANANA RALPH M CALHOUN MEM AP</t>
  </si>
  <si>
    <t>TOGIAK VILLAGE AWOS</t>
  </si>
  <si>
    <t>UNALAKLEET FIELD</t>
  </si>
  <si>
    <t>VALDEZ PIONEER FIEL</t>
  </si>
  <si>
    <t>VALDEZ WSO</t>
  </si>
  <si>
    <t>WHITTIER</t>
  </si>
  <si>
    <t>WRANGELL</t>
  </si>
  <si>
    <t>YAKUTAT STATE ARPT</t>
  </si>
  <si>
    <t>ANNISTON METROPOLITAN AP</t>
  </si>
  <si>
    <t>AUBURN-OPELIKA APT</t>
  </si>
  <si>
    <t>BIRMINGHAM MUNICIPAL AP</t>
  </si>
  <si>
    <t>CAIRNS FIELD FORT RUCKER</t>
  </si>
  <si>
    <t>DOTHAN MUNICIPAL AP</t>
  </si>
  <si>
    <t>HUNTSVILLE INTL/JONES FIELD</t>
  </si>
  <si>
    <t>MAXWELL AFB</t>
  </si>
  <si>
    <t>MOBILE DOWNTOWN AP</t>
  </si>
  <si>
    <t>MOBILE REGIONAL AP</t>
  </si>
  <si>
    <t>MONTGOMERY DANNELLY FIELD</t>
  </si>
  <si>
    <t>MUSCLE SHOALS REGIONAL AP</t>
  </si>
  <si>
    <t>TUSCALOOSA MUNICIPAL AP</t>
  </si>
  <si>
    <t>BATESVILLE (AWOS)</t>
  </si>
  <si>
    <t>BENTONVILLE (AWOS)</t>
  </si>
  <si>
    <t>EL DORADO GOODWIN FIELD</t>
  </si>
  <si>
    <t>FAYETTEVILLE DRAKE FIELD</t>
  </si>
  <si>
    <t>FLIPPIN (AWOS)</t>
  </si>
  <si>
    <t>FORT SMITH REGIONAL AP</t>
  </si>
  <si>
    <t>HARRISON FAA AP</t>
  </si>
  <si>
    <t>JONESBORO MUNI</t>
  </si>
  <si>
    <t>LITTLE ROCK ADAMS FIELD</t>
  </si>
  <si>
    <t>LITTLE ROCK AFB</t>
  </si>
  <si>
    <t>PINE BLUFF FAA AP</t>
  </si>
  <si>
    <t>ROGERS (AWOS)</t>
  </si>
  <si>
    <t>SILOAM SPRING(AWOS)</t>
  </si>
  <si>
    <t>SPRINGDALE MUNI</t>
  </si>
  <si>
    <t>STUTTGART (AWOS)</t>
  </si>
  <si>
    <t>TEXARKANA WEBB FIELD</t>
  </si>
  <si>
    <t>WALNUT RIDGE (AWOS)</t>
  </si>
  <si>
    <t>CASA GRANDE (AWOS)</t>
  </si>
  <si>
    <t>DAVIS MONTHAN AFB</t>
  </si>
  <si>
    <t>DEER VALLEY/PHOENIX</t>
  </si>
  <si>
    <t>DOUGLAS BISBEE-DOUGLAS INTL A</t>
  </si>
  <si>
    <t>FLAGSTAFF PULLIAM ARPT</t>
  </si>
  <si>
    <t>GRAND CANYON NATL P</t>
  </si>
  <si>
    <t>KINGMAN (AMOS)</t>
  </si>
  <si>
    <t>LUKE AFB</t>
  </si>
  <si>
    <t>PAGE MUNI (AMOS)</t>
  </si>
  <si>
    <t>PHOENIX SKY HARBOR INTL AP</t>
  </si>
  <si>
    <t>PRESCOTT LOVE FIELD</t>
  </si>
  <si>
    <t>SAFFORD (AMOS)</t>
  </si>
  <si>
    <t>SCOTTSDALE MUNI</t>
  </si>
  <si>
    <t>TUCSON INTERNATIONAL AP</t>
  </si>
  <si>
    <t>WINSLOW MUNICIPAL AP</t>
  </si>
  <si>
    <t>YUMA INTL ARPT</t>
  </si>
  <si>
    <t>YUMA MCAS</t>
  </si>
  <si>
    <t>ABBOTSFORD AP</t>
  </si>
  <si>
    <t>AGASSIZ CDA</t>
  </si>
  <si>
    <t>BALLENAS ISLAND</t>
  </si>
  <si>
    <t>COMOX AP</t>
  </si>
  <si>
    <t>CRANBROOK AP</t>
  </si>
  <si>
    <t>DISCOVERY ISLAND</t>
  </si>
  <si>
    <t>ENTRANCE ISLAND</t>
  </si>
  <si>
    <t>ESQUIMALT HARBOUR</t>
  </si>
  <si>
    <t>FORT NELSON</t>
  </si>
  <si>
    <t>FORT SAINT JOHN</t>
  </si>
  <si>
    <t>KAMLOOPS AP</t>
  </si>
  <si>
    <t>KELOWNA AP</t>
  </si>
  <si>
    <t>MALAHAT</t>
  </si>
  <si>
    <t>NORTH VANCOUVER</t>
  </si>
  <si>
    <t>PENTICTON AP</t>
  </si>
  <si>
    <t>PITT MEADOWS</t>
  </si>
  <si>
    <t>PRINCE GEORGE</t>
  </si>
  <si>
    <t>SMITHERS AP</t>
  </si>
  <si>
    <t>SUMMERLAND</t>
  </si>
  <si>
    <t>VANCOUVER</t>
  </si>
  <si>
    <t>VERNON</t>
  </si>
  <si>
    <t>VICTORIA AP</t>
  </si>
  <si>
    <t>VICTORIA</t>
  </si>
  <si>
    <t>VICTORIA UNIV</t>
  </si>
  <si>
    <t>W VANCOUVER</t>
  </si>
  <si>
    <t>WHISTLER</t>
  </si>
  <si>
    <t>WHITE ROCK</t>
  </si>
  <si>
    <t>DHAKA</t>
  </si>
  <si>
    <t>ALTURAS</t>
  </si>
  <si>
    <t>ARCATA AIRPORT</t>
  </si>
  <si>
    <t>BAKERSFIELD MEADOWS FIELD</t>
  </si>
  <si>
    <t>BEALE AFB</t>
  </si>
  <si>
    <t>BISHOP AIRPORT</t>
  </si>
  <si>
    <t>BLUE CANYON AP</t>
  </si>
  <si>
    <t>BLYTHE RIVERSIDE CO ARPT</t>
  </si>
  <si>
    <t>BURBANK-GLENDALE-PASADENA AP</t>
  </si>
  <si>
    <t>CAMARILLO (AWOS)</t>
  </si>
  <si>
    <t>CAMP PENDLETON MCAS</t>
  </si>
  <si>
    <t>CARLSBAD/PALOMAR</t>
  </si>
  <si>
    <t>CHINO AIRPORT</t>
  </si>
  <si>
    <t>CHULA VISTA BROWN FIELD NAAS</t>
  </si>
  <si>
    <t>CONCORD CONCORD-BUCHANAN FIEL</t>
  </si>
  <si>
    <t>CRESCENT CITY FAA AI</t>
  </si>
  <si>
    <t>DAGGETT BARSTOW-DAGGETT AP</t>
  </si>
  <si>
    <t>EDWARDS AFB</t>
  </si>
  <si>
    <t>FRESNO YOSEMITE INTL AP</t>
  </si>
  <si>
    <t>FULLERTON MUNICIPAL</t>
  </si>
  <si>
    <t>HAYWARD AIR TERM</t>
  </si>
  <si>
    <t>IMPERIAL</t>
  </si>
  <si>
    <t>JACK NORTHROP FLD H</t>
  </si>
  <si>
    <t>LANCASTER GEN WM FOX FIELD</t>
  </si>
  <si>
    <t>LEMOORE REEVES NAS</t>
  </si>
  <si>
    <t>LIVERMORE MUNICIPAL</t>
  </si>
  <si>
    <t>LOMPOC (AWOS)</t>
  </si>
  <si>
    <t>LONG BEACH DAUGHERTY FLD</t>
  </si>
  <si>
    <t>LOS ANGELES INTL ARPT</t>
  </si>
  <si>
    <t>MARCH AFB</t>
  </si>
  <si>
    <t>MERCED/MACREADY FLD</t>
  </si>
  <si>
    <t>MODESTO CITY-COUNTY AP</t>
  </si>
  <si>
    <t>MONTAGUE SISKIYOU COUNTY AP</t>
  </si>
  <si>
    <t>MONTEREY NAF</t>
  </si>
  <si>
    <t>MOUNTAIN VIEW MOFFETT FLD NAS</t>
  </si>
  <si>
    <t>NAPA CO. AIRPORT</t>
  </si>
  <si>
    <t>NEEDLES AIRPORT</t>
  </si>
  <si>
    <t>OAKLAND METROPOLITAN ARPT</t>
  </si>
  <si>
    <t>OXNARD AIRPORT</t>
  </si>
  <si>
    <t>PALM SPRINGS INTL</t>
  </si>
  <si>
    <t>PALM SPRINGS THERMAL AP</t>
  </si>
  <si>
    <t>PALMDALE AIRPORT</t>
  </si>
  <si>
    <t>PASO ROBLES MUNICIPAL ARPT</t>
  </si>
  <si>
    <t>POINT MUGU NF</t>
  </si>
  <si>
    <t>PORTERVILLE (AWOS)</t>
  </si>
  <si>
    <t>RED BLUFF MUNICIPAL ARPT</t>
  </si>
  <si>
    <t>REDDING MUNICIPAL ARPT</t>
  </si>
  <si>
    <t>RIVERSIDE MUNI</t>
  </si>
  <si>
    <t>SACRAMENTO EXECUTIVE ARPT</t>
  </si>
  <si>
    <t>SACRAMENTO METROPOLITAN AP</t>
  </si>
  <si>
    <t>SALINAS MUNICIPAL AP</t>
  </si>
  <si>
    <t>SAN DIEGO LINDBERGH FIELD</t>
  </si>
  <si>
    <t>SAN DIEGO MIRAMAR NAS</t>
  </si>
  <si>
    <t>SAN DIEGO NORTH ISLAND NAS</t>
  </si>
  <si>
    <t>SAN DIEGO/MONTGOMER</t>
  </si>
  <si>
    <t>SAN FRANCISCO INTL AP</t>
  </si>
  <si>
    <t>SAN JOSE INTL AP</t>
  </si>
  <si>
    <t>SAN LUIS CO RGNL</t>
  </si>
  <si>
    <t>SANDBERG</t>
  </si>
  <si>
    <t>SANTA BARBARA MUNICIPAL AP</t>
  </si>
  <si>
    <t>SANTA MARIA PUBLIC ARPT</t>
  </si>
  <si>
    <t>SANTA MONICA MUNI</t>
  </si>
  <si>
    <t>SANTA ROSA (AWOS)</t>
  </si>
  <si>
    <t>STOCKTON METROPOLITAN ARPT</t>
  </si>
  <si>
    <t>TRAVIS FIELD AFB</t>
  </si>
  <si>
    <t>TRUCKEE-TAHOE</t>
  </si>
  <si>
    <t>UKIAH MUNICIPAL AP</t>
  </si>
  <si>
    <t>VAN NUYS AIRPORT</t>
  </si>
  <si>
    <t>VISALIA MUNI (AWOS)</t>
  </si>
  <si>
    <t>YUBA CO</t>
  </si>
  <si>
    <t>AKRON WASHINGTON CO AP</t>
  </si>
  <si>
    <t>ALAMOSA SAN LUIS VALLEY RGNL</t>
  </si>
  <si>
    <t>ASPEN PITKIN CO SAR</t>
  </si>
  <si>
    <t>AURORA BUCKLEY FIELD ANGB</t>
  </si>
  <si>
    <t>BARRANQUILLA</t>
  </si>
  <si>
    <t>BROOMFIELD/JEFFCO [BOULDER - SURFRAD]</t>
  </si>
  <si>
    <t>CALI</t>
  </si>
  <si>
    <t>CARTAGENA</t>
  </si>
  <si>
    <t>COLORADO SPRINGS MUNI AP</t>
  </si>
  <si>
    <t>CORTEZ/MONTEZUMA</t>
  </si>
  <si>
    <t>CRAIG-MOFFAT</t>
  </si>
  <si>
    <t>DENVER INTL AP</t>
  </si>
  <si>
    <t>DENVER/CENTENNIAL [GOLDEN - NREL]</t>
  </si>
  <si>
    <t>DURANGO/LA PLATA CO</t>
  </si>
  <si>
    <t>EAGLE COUNTY AP</t>
  </si>
  <si>
    <t>FORT COLLINS (AWOS)</t>
  </si>
  <si>
    <t>GRAND JUNCTION WALKER FIELD</t>
  </si>
  <si>
    <t>GREELEY/WELD (AWOS)</t>
  </si>
  <si>
    <t>GUNNISON CO. (AWOS)</t>
  </si>
  <si>
    <t>HAYDEN/YAMPA (AWOS)</t>
  </si>
  <si>
    <t>LA JUNTA MUNICIPAL AP</t>
  </si>
  <si>
    <t>LAMAR MUNICIPAL</t>
  </si>
  <si>
    <t>LEADVILLE/LAKE CO.</t>
  </si>
  <si>
    <t>LIMON</t>
  </si>
  <si>
    <t>MONTROSE CO. ARPT</t>
  </si>
  <si>
    <t>PUEBLO MEMORIAL AP</t>
  </si>
  <si>
    <t>RIFLE/GARFIELD RGNL</t>
  </si>
  <si>
    <t>TRINIDAD LAS ANIMAS COUNTY AP</t>
  </si>
  <si>
    <t>BRIDGEPORT SIKORSKY MEMORIAL</t>
  </si>
  <si>
    <t>DANBURY MUNICIPAL</t>
  </si>
  <si>
    <t>GROTON NEW LONDON AP</t>
  </si>
  <si>
    <t>HARTFORD BRADLEY INTL AP</t>
  </si>
  <si>
    <t>HARTFORD BRAINARD FD</t>
  </si>
  <si>
    <t>NEW HAVEN TWEED AIRPORT</t>
  </si>
  <si>
    <t>OXFORD (AWOS)</t>
  </si>
  <si>
    <t>DOVER AFB</t>
  </si>
  <si>
    <t>WILMINGTON NEW CASTLE CNTY AP</t>
  </si>
  <si>
    <t>CRESTVIEW BOB SIKES AP</t>
  </si>
  <si>
    <t>DAYTONA BEACH INTL AP</t>
  </si>
  <si>
    <t>FORT LAUDERDALE</t>
  </si>
  <si>
    <t>FORT LAUDERDALE HOLLYWOOD INT</t>
  </si>
  <si>
    <t>FORT MYERS PAGE FIELD</t>
  </si>
  <si>
    <t>GAINESVILLE REGIONAL AP</t>
  </si>
  <si>
    <t>HOMESTEAD AFB</t>
  </si>
  <si>
    <t>JACKSONVILLE INTL ARPT</t>
  </si>
  <si>
    <t>JACKSONVILLE NAS</t>
  </si>
  <si>
    <t>JACKSONVILLE/CRAIG</t>
  </si>
  <si>
    <t>KEY WEST INTL ARPT</t>
  </si>
  <si>
    <t>KEY WEST NAS</t>
  </si>
  <si>
    <t>MACDILL AFB</t>
  </si>
  <si>
    <t>MARATHON AIRPORT</t>
  </si>
  <si>
    <t>MAYPORT NS</t>
  </si>
  <si>
    <t>MELBOURNE REGIONAL AP</t>
  </si>
  <si>
    <t>MIAMI INTL AP</t>
  </si>
  <si>
    <t>MIAMI/KENDALL-TAMIA</t>
  </si>
  <si>
    <t>MIAMI/OPA LOCKA</t>
  </si>
  <si>
    <t>NAPLES MUNICIPAL</t>
  </si>
  <si>
    <t>NASA SHUTTLE FCLTY</t>
  </si>
  <si>
    <t>OCALA MUNI (AWOS)</t>
  </si>
  <si>
    <t>ORLANDO EXECUTIVE AP</t>
  </si>
  <si>
    <t>ORLANDO INTL ARPT</t>
  </si>
  <si>
    <t>ORLANDO SANFORD AIRPORT</t>
  </si>
  <si>
    <t>PANAMA CITY BAY CO</t>
  </si>
  <si>
    <t>PENSACOLA FOREST SHERMAN NAS</t>
  </si>
  <si>
    <t>PENSACOLA REGIONAL AP</t>
  </si>
  <si>
    <t>SARASOTA BRADENTON</t>
  </si>
  <si>
    <t>SOUTHWEST FLORIDA I</t>
  </si>
  <si>
    <t>ST LUCIE CO INTL</t>
  </si>
  <si>
    <t>ST PETERSBURG ALBERT WHITTED</t>
  </si>
  <si>
    <t>ST PETERSBURG CLEAR</t>
  </si>
  <si>
    <t>TALLAHASSEE REGIONAL AP [ISIS]</t>
  </si>
  <si>
    <t>TAMPA INTERNATIONAL AP</t>
  </si>
  <si>
    <t>TYNDALL AFB</t>
  </si>
  <si>
    <t>VALPARAISO EGLIN AFB</t>
  </si>
  <si>
    <t>VALPARAISO HURLBURT</t>
  </si>
  <si>
    <t>VERO BEACH MUNICIPAL ARPT</t>
  </si>
  <si>
    <t>WHITING FIELD NAAS</t>
  </si>
  <si>
    <t>ALBANY DOUGHERTY COUNTY AP</t>
  </si>
  <si>
    <t>ALMA BACON COUNTY AP</t>
  </si>
  <si>
    <t>ATHENS BEN EPPS AP</t>
  </si>
  <si>
    <t>ATLANTA HARTSFIELD INTL AP</t>
  </si>
  <si>
    <t>AUGUSTA BUSH FIELD</t>
  </si>
  <si>
    <t>BRUNSWICK GOLDEN IS</t>
  </si>
  <si>
    <t>BRUNSWICK MALCOLM MCKINNON AP</t>
  </si>
  <si>
    <t>COLUMBUS METROPOLITAN ARPT</t>
  </si>
  <si>
    <t>DEKALB PEACHTREE</t>
  </si>
  <si>
    <t>FORT BENNING LAWSON</t>
  </si>
  <si>
    <t>FULTON CO ARPT BROW</t>
  </si>
  <si>
    <t>HUNTER AAF</t>
  </si>
  <si>
    <t>MACON MIDDLE GA REGIONAL AP</t>
  </si>
  <si>
    <t>MARIETTA DOBBINS AFB</t>
  </si>
  <si>
    <t>MOODY AFB/VALDOSTA</t>
  </si>
  <si>
    <t>ROME R B RUSSELL AP</t>
  </si>
  <si>
    <t>SAVANNAH INTL AP</t>
  </si>
  <si>
    <t>VALDOSTA WB AIRPORT</t>
  </si>
  <si>
    <t>WARNER ROBINS AFB</t>
  </si>
  <si>
    <t>BARBERS POINT NAS</t>
  </si>
  <si>
    <t>HILO INTERNATIONAL AP</t>
  </si>
  <si>
    <t>HONOLULU INTL ARPT</t>
  </si>
  <si>
    <t>KAHULUI AIRPORT</t>
  </si>
  <si>
    <t>KANEOHE BAY MCAS</t>
  </si>
  <si>
    <t>KONA INTL AT KEAHOL</t>
  </si>
  <si>
    <t>LIHUE AIRPORT</t>
  </si>
  <si>
    <t>MOLOKAI (AMOS)</t>
  </si>
  <si>
    <t>ALGONA</t>
  </si>
  <si>
    <t>ATLANTIC</t>
  </si>
  <si>
    <t>BOONE MUNI</t>
  </si>
  <si>
    <t>BURLINGTON MUNICIPAL AP</t>
  </si>
  <si>
    <t>CARROLL</t>
  </si>
  <si>
    <t>CEDAR RAPIDS MUNICIPAL AP</t>
  </si>
  <si>
    <t>CHARITON</t>
  </si>
  <si>
    <t>CHARLES CITY</t>
  </si>
  <si>
    <t>CLARINDA</t>
  </si>
  <si>
    <t>CLINTON MUNI (AWOS)</t>
  </si>
  <si>
    <t>COUNCIL BLUFFS</t>
  </si>
  <si>
    <t>CRESTON</t>
  </si>
  <si>
    <t>DECORAH</t>
  </si>
  <si>
    <t>DENISON</t>
  </si>
  <si>
    <t>DES MOINES INTL AP</t>
  </si>
  <si>
    <t>DUBUQUE REGIONAL AP</t>
  </si>
  <si>
    <t>ESTHERVILLE MUNI</t>
  </si>
  <si>
    <t>FAIR FIELD</t>
  </si>
  <si>
    <t>FORT DODGE (AWOS)</t>
  </si>
  <si>
    <t>FORT MADISON</t>
  </si>
  <si>
    <t>KEOKUK MUNI</t>
  </si>
  <si>
    <t>KNOXVILLE</t>
  </si>
  <si>
    <t>LE MARS</t>
  </si>
  <si>
    <t>MASON CITY MUNICIPAL ARPT</t>
  </si>
  <si>
    <t>MONTICELLO MUNI</t>
  </si>
  <si>
    <t>MUSCATINE</t>
  </si>
  <si>
    <t>NEWTON MUNI</t>
  </si>
  <si>
    <t>OELWEN</t>
  </si>
  <si>
    <t>ORANGE CITY</t>
  </si>
  <si>
    <t>OTTUMWA INDUSTRIAL AP</t>
  </si>
  <si>
    <t>RED OAK</t>
  </si>
  <si>
    <t>SHELDON</t>
  </si>
  <si>
    <t>SHENANDOAH MUNI</t>
  </si>
  <si>
    <t>SIOUX CITY SIOUX GATEWAY AP</t>
  </si>
  <si>
    <t>SPENCER</t>
  </si>
  <si>
    <t>STORM LAKE</t>
  </si>
  <si>
    <t>WASHINGTON</t>
  </si>
  <si>
    <t>WATERLOO MUNICIPAL AP</t>
  </si>
  <si>
    <t>WEBSTER CITY</t>
  </si>
  <si>
    <t>BOISE AIR TERMINAL [UO]</t>
  </si>
  <si>
    <t>BURLEY MUNICIPAL ARPT</t>
  </si>
  <si>
    <t>CALDWELL (AWOS)</t>
  </si>
  <si>
    <t>COEUR D`ALENE(AWOS)</t>
  </si>
  <si>
    <t>IDAHO FALLS FANNING FIELD</t>
  </si>
  <si>
    <t>JOSLIN FLD MAGIC VA [TWIN FALLS - UO]</t>
  </si>
  <si>
    <t>LEWISTON NEZ PERCE CNTY AP</t>
  </si>
  <si>
    <t>MOUNTAIN HOME AFB</t>
  </si>
  <si>
    <t>POCATELLO REGIONAL AP</t>
  </si>
  <si>
    <t>SALMON/LEMHI (AWOS)</t>
  </si>
  <si>
    <t>AURORA MUNICIPAL</t>
  </si>
  <si>
    <t>BELLEVILLE SCOTT AFB</t>
  </si>
  <si>
    <t>CAHOKIA/ST. LOUIS</t>
  </si>
  <si>
    <t>CENTRAL ILLINOIS RG</t>
  </si>
  <si>
    <t>CHICAGO MIDWAY AP</t>
  </si>
  <si>
    <t>CHICAGO OHARE INTL AP</t>
  </si>
  <si>
    <t>CHICAGO/WAUKEGAN</t>
  </si>
  <si>
    <t>DECATUR</t>
  </si>
  <si>
    <t>MARION REGIONAL</t>
  </si>
  <si>
    <t>MOLINE QUAD CITY INTL AP</t>
  </si>
  <si>
    <t>MOUNT VERNON (AWOS)</t>
  </si>
  <si>
    <t>PEORIA GREATER PEORIA AP</t>
  </si>
  <si>
    <t>QUINCY MUNI BALDWIN FLD</t>
  </si>
  <si>
    <t>ROCKFORD GREATER ROCKFORD AP</t>
  </si>
  <si>
    <t>SOUTHERN ILLINOIS</t>
  </si>
  <si>
    <t>SPRINGFIELD CAPITAL AP</t>
  </si>
  <si>
    <t>STERLING ROCKFALLS</t>
  </si>
  <si>
    <t>UNIV OF ILLINOIS WI [BONDVILLE - SURFRAD]</t>
  </si>
  <si>
    <t>W. CHICAGO/DU PAGE</t>
  </si>
  <si>
    <t>DELAWARE CO JOHNSON</t>
  </si>
  <si>
    <t>EVANSVILLE REGIONAL AP</t>
  </si>
  <si>
    <t>FORT WAYNE INTL AP</t>
  </si>
  <si>
    <t>GRISSOM ARB</t>
  </si>
  <si>
    <t>HUNTINGBURG</t>
  </si>
  <si>
    <t>INDIANAPOLIS INTL AP</t>
  </si>
  <si>
    <t>LAFAYETTE PURDUE UNIV AP</t>
  </si>
  <si>
    <t>MONROE CO</t>
  </si>
  <si>
    <t>NEW DELHI SAFDARJUNG AP</t>
  </si>
  <si>
    <t>PATNA</t>
  </si>
  <si>
    <t>SOUTH BEND MICHIANA RGNL AP</t>
  </si>
  <si>
    <t>TERRE HAUTE HULMAN REGIONAL A</t>
  </si>
  <si>
    <t>CHANUTE MARTIN JOHNSON AP</t>
  </si>
  <si>
    <t>CONCORDIA BLOSSER MUNI AP</t>
  </si>
  <si>
    <t>DODGE CITY REGIONAL AP</t>
  </si>
  <si>
    <t>EMPORIA MUNICIPAL AP</t>
  </si>
  <si>
    <t>FORT RILEY MARSHALL AAF</t>
  </si>
  <si>
    <t>GARDEN CITY MUNICIPAL AP</t>
  </si>
  <si>
    <t>GOODLAND RENNER FIELD</t>
  </si>
  <si>
    <t>GREAT BEND (AWOS)</t>
  </si>
  <si>
    <t>HAYS MUNI (AWOS)</t>
  </si>
  <si>
    <t>HILL CITY MUNICIPAL AP</t>
  </si>
  <si>
    <t>HUTCHINSON MUNICIPAL AP</t>
  </si>
  <si>
    <t>LIBERAL MUNI</t>
  </si>
  <si>
    <t>MANHATTAN RGNL</t>
  </si>
  <si>
    <t>MCCONNELL AFB</t>
  </si>
  <si>
    <t>NEWTON (AWOS)</t>
  </si>
  <si>
    <t>OLATHE/JOHNSON CO.</t>
  </si>
  <si>
    <t>RUSSELL MUNICIPAL AP</t>
  </si>
  <si>
    <t>SALINA MUNICIPAL AP</t>
  </si>
  <si>
    <t>TOPEKA FORBES FIELD</t>
  </si>
  <si>
    <t>TOPEKA MUNICIPAL AP</t>
  </si>
  <si>
    <t>WICHITA MID-CONTINENT AP</t>
  </si>
  <si>
    <t>WICHITA/COL. JABARA</t>
  </si>
  <si>
    <t>BOWLING GREEN WARREN CO AP</t>
  </si>
  <si>
    <t>CINCINNATI NORTHERN KY AP</t>
  </si>
  <si>
    <t>FORT CAMPBELL AAF</t>
  </si>
  <si>
    <t>FORT KNOX GODMAN AAF</t>
  </si>
  <si>
    <t>HENDERSON CITY</t>
  </si>
  <si>
    <t>JACKSON JULIAN CARROLL AP</t>
  </si>
  <si>
    <t>LEXINGTON BLUEGRASS AP</t>
  </si>
  <si>
    <t>LONDON-CORBIN AP</t>
  </si>
  <si>
    <t>LOUISVILLE BOWMAN FIELD</t>
  </si>
  <si>
    <t>LOUISVILLE STANDIFORD FIELD</t>
  </si>
  <si>
    <t>PADUCAH BARKLEY REGIONAL AP</t>
  </si>
  <si>
    <t>SOMERSET(AWOS)</t>
  </si>
  <si>
    <t>ALEXANDRIA ESLER REGIONAL AP</t>
  </si>
  <si>
    <t>BARKSDALE AFB</t>
  </si>
  <si>
    <t>BATON ROUGE RYAN ARPT</t>
  </si>
  <si>
    <t>ENGLAND AFB</t>
  </si>
  <si>
    <t>FORT POLK AAF</t>
  </si>
  <si>
    <t>LAFAYETTE REGIONAL AP</t>
  </si>
  <si>
    <t>LAKE CHARLES REGIONAL ARPT</t>
  </si>
  <si>
    <t>MONROE REGIONAL AP</t>
  </si>
  <si>
    <t>NEW IBERIA NAAS</t>
  </si>
  <si>
    <t>NEW ORLEANS ALVIN CALLENDER F</t>
  </si>
  <si>
    <t>NEW ORLEANS INTL ARPT</t>
  </si>
  <si>
    <t>NEW ORLEANS LAKEFRONT AP</t>
  </si>
  <si>
    <t>PATTERSON MEMORIAL</t>
  </si>
  <si>
    <t>SHREVEPORT DOWNTOWN</t>
  </si>
  <si>
    <t>SHREVEPORT REGIONAL ARPT</t>
  </si>
  <si>
    <t>BARNSTABLE MUNI BOA</t>
  </si>
  <si>
    <t>BEVERLY MUNI</t>
  </si>
  <si>
    <t>BOSTON LOGAN INT ARPT</t>
  </si>
  <si>
    <t>CHICOPEE FALLS WESTO</t>
  </si>
  <si>
    <t>LAWRENCE MUNI</t>
  </si>
  <si>
    <t>MARTHAS VINEYARD</t>
  </si>
  <si>
    <t>NANTUCKET MEMORIAL AP</t>
  </si>
  <si>
    <t>NEW BEDFORD RGNL</t>
  </si>
  <si>
    <t>NORTH ADAMS</t>
  </si>
  <si>
    <t>NORWOOD MEMORIAL</t>
  </si>
  <si>
    <t>OTIS ANGB</t>
  </si>
  <si>
    <t>PLYMOUTH MUNICIPAL</t>
  </si>
  <si>
    <t>PROVINCETOWN (AWOS)</t>
  </si>
  <si>
    <t>WESTFIELD BARNES MUNI AP</t>
  </si>
  <si>
    <t>WORCESTER REGIONAL ARPT</t>
  </si>
  <si>
    <t>WINNIPEG</t>
  </si>
  <si>
    <t>ANDREWS AFB</t>
  </si>
  <si>
    <t>BALTIMORE BLT-WASHNGTN INT</t>
  </si>
  <si>
    <t>HAGERSTOWN RGNL RIC</t>
  </si>
  <si>
    <t>PATUXENT RIVER NAS</t>
  </si>
  <si>
    <t>SALISBURY WICOMICO CO AP</t>
  </si>
  <si>
    <t>AUBURN-LEWISTON</t>
  </si>
  <si>
    <t>AUGUSTA AIRPORT</t>
  </si>
  <si>
    <t>BANGOR INTERNATIONAL AP</t>
  </si>
  <si>
    <t>BAR HARBOR (AWOS)</t>
  </si>
  <si>
    <t>CARIBOU MUNICIPAL ARPT</t>
  </si>
  <si>
    <t>HOULTON INTL ARPT</t>
  </si>
  <si>
    <t>MILLINOCKET MUNICIPAL AP</t>
  </si>
  <si>
    <t>NORTHERN AROOSTOOK</t>
  </si>
  <si>
    <t>PORTLAND INTL JETPORT</t>
  </si>
  <si>
    <t>PRESQUE ISLE MUNICIP</t>
  </si>
  <si>
    <t>ROCKLAND/KNOX(AWOS)</t>
  </si>
  <si>
    <t>SANFORD MUNI (AWOS)</t>
  </si>
  <si>
    <t>WATERVILLE (AWOS)</t>
  </si>
  <si>
    <t>WISCASSET</t>
  </si>
  <si>
    <t>ALPENA COUNTY REGIONAL AP</t>
  </si>
  <si>
    <t>ANN ARBOR MUNICIPAL</t>
  </si>
  <si>
    <t>BATTLE CREEK KELLOGG AP</t>
  </si>
  <si>
    <t>BENTON HARBOR/ROSS</t>
  </si>
  <si>
    <t>CADILLAC WEXFORD CO AP</t>
  </si>
  <si>
    <t>CHIPPEWA CO INTL</t>
  </si>
  <si>
    <t>DETROIT CITY AIRPORT</t>
  </si>
  <si>
    <t>DETROIT METROPOLITAN ARPT</t>
  </si>
  <si>
    <t>DETROIT WILLOW RUN AP</t>
  </si>
  <si>
    <t>ESCANABA (AWOS)</t>
  </si>
  <si>
    <t>FLINT BISHOP INTL ARPT</t>
  </si>
  <si>
    <t>GRAND RAPIDS KENT COUNTY INT</t>
  </si>
  <si>
    <t>HANCOCK HOUGHTON CO AP</t>
  </si>
  <si>
    <t>HOUGHTON LAKE ROSCOMMON CO AR</t>
  </si>
  <si>
    <t>HOWELL</t>
  </si>
  <si>
    <t>IRON MOUNTAIN/FORD</t>
  </si>
  <si>
    <t>IRONWOOD (AWOS)</t>
  </si>
  <si>
    <t>JACKSON REYNOLDS FIELD</t>
  </si>
  <si>
    <t>KALAMAZOO BATTLE CR</t>
  </si>
  <si>
    <t>LANSING CAPITAL CITY ARPT</t>
  </si>
  <si>
    <t>MANISTEE (AWOS)</t>
  </si>
  <si>
    <t>MENOMINEE (AWOS)</t>
  </si>
  <si>
    <t>MOUNT CLEMENS SELFRIDGE FLD</t>
  </si>
  <si>
    <t>MUSKEGON COUNTY ARPT</t>
  </si>
  <si>
    <t>OAKLAND CO INTL</t>
  </si>
  <si>
    <t>OSCODA WURTSMITH AFB</t>
  </si>
  <si>
    <t>PELLSTON EMMET COUNTY AP</t>
  </si>
  <si>
    <t>SAGINAW TRI CITY INTL AP</t>
  </si>
  <si>
    <t>SAULT STE MARIE SANDERSON FIE</t>
  </si>
  <si>
    <t>ST.CLAIR COUNTY INT</t>
  </si>
  <si>
    <t>TRAVERSE CITY CHERRY CAPITAL</t>
  </si>
  <si>
    <t>AITKIN NDB(AWOS)</t>
  </si>
  <si>
    <t>ALBERT LEA (AWOS)</t>
  </si>
  <si>
    <t>ALEXANDRIA MUNICIPAL AP</t>
  </si>
  <si>
    <t>AUSTIN MUNI</t>
  </si>
  <si>
    <t>BAUDETTE INTERNATIONAL AP</t>
  </si>
  <si>
    <t>BEMIDJI MUNICIPAL</t>
  </si>
  <si>
    <t>BENSON MUNI</t>
  </si>
  <si>
    <t>BRAINERD/WIELAND</t>
  </si>
  <si>
    <t>CAMBRIDGE MUNI</t>
  </si>
  <si>
    <t>CLOQUET (AWOS)</t>
  </si>
  <si>
    <t>CRANE LAKE (AWOS)</t>
  </si>
  <si>
    <t>CROOKSTON MUNI FLD</t>
  </si>
  <si>
    <t>DETROIT LAKES(AWOS)</t>
  </si>
  <si>
    <t>DULUTH INTERNATIONAL ARPT</t>
  </si>
  <si>
    <t>ELY MUNI</t>
  </si>
  <si>
    <t>EVELETH MUNI (AWOS)</t>
  </si>
  <si>
    <t>FAIRMONT MUNI(AWOS)</t>
  </si>
  <si>
    <t>FARIBAULT MUNI AWOS</t>
  </si>
  <si>
    <t>FLYING CLOUD</t>
  </si>
  <si>
    <t>FOSSTON(AWOS)</t>
  </si>
  <si>
    <t>GLENWOOD (ASOS)</t>
  </si>
  <si>
    <t>GRAND RAPIDS(AWOS)</t>
  </si>
  <si>
    <t>HALLOCK</t>
  </si>
  <si>
    <t>HIBBING CHISHOLM-HIBBING AP</t>
  </si>
  <si>
    <t>HUTCHINSON (AWOS)</t>
  </si>
  <si>
    <t>INTERNATIONAL FALLS INTL AP</t>
  </si>
  <si>
    <t>LITCHFIELD MUNI</t>
  </si>
  <si>
    <t>LITTLE FALLS (AWOS)</t>
  </si>
  <si>
    <t>MANKATO(AWOS)</t>
  </si>
  <si>
    <t>MINNEAPOLIS-ST PAUL INT ARP</t>
  </si>
  <si>
    <t>MINNEAPOLIS/CRYSTAL</t>
  </si>
  <si>
    <t>MORA MUNI (AWOS)</t>
  </si>
  <si>
    <t>MORRIS MUNI (AWOS)</t>
  </si>
  <si>
    <t>NEW ULM MUNI (AWOS)</t>
  </si>
  <si>
    <t>ORR</t>
  </si>
  <si>
    <t>OWATONNA (AWOS)</t>
  </si>
  <si>
    <t>PARK RAPIDS MUNICIPAL AP</t>
  </si>
  <si>
    <t>PIPESTONE (AWOS)</t>
  </si>
  <si>
    <t>RED WING</t>
  </si>
  <si>
    <t>REDWOOD FALLS MUNI</t>
  </si>
  <si>
    <t>ROCHESTER INTERNATIONAL ARPT</t>
  </si>
  <si>
    <t>ROSEAU MUNI (AWOS)</t>
  </si>
  <si>
    <t>SILVER BAY</t>
  </si>
  <si>
    <t>SOUTH ST PAUL MUNI</t>
  </si>
  <si>
    <t>ST CLOUD REGIONAL ARPT</t>
  </si>
  <si>
    <t>ST PAUL DOWNTOWN AP</t>
  </si>
  <si>
    <t>THIEF RIVER(AWOS)</t>
  </si>
  <si>
    <t>WHEATON NDB (AWOS)</t>
  </si>
  <si>
    <t>WILLMAR</t>
  </si>
  <si>
    <t>WINONA MUNI (AWOS)</t>
  </si>
  <si>
    <t>WORTHINGTON (AWOS)</t>
  </si>
  <si>
    <t>CAPE GIRARDEAU MUNICIPAL AP</t>
  </si>
  <si>
    <t>COLUMBIA REGIONAL AIRPORT</t>
  </si>
  <si>
    <t>FARMINGTON</t>
  </si>
  <si>
    <t>JEFFERSON CITY MEM</t>
  </si>
  <si>
    <t>JOPLIN MUNICIPAL AP</t>
  </si>
  <si>
    <t>KAISER MEM (AWOS)</t>
  </si>
  <si>
    <t>KANSAS CITY DOWNTOWN AP</t>
  </si>
  <si>
    <t>KANSAS CITY INT ARPT</t>
  </si>
  <si>
    <t>KIRKSVILLE REGIONAL AP</t>
  </si>
  <si>
    <t>POPLAR BLUFF(AMOS)</t>
  </si>
  <si>
    <t>SPRINGFIELD REGIONAL ARPT</t>
  </si>
  <si>
    <t>ST JOSEPH ROSECRANS MEMORIAL</t>
  </si>
  <si>
    <t>ST LOUIS LAMBERT INT ARPT</t>
  </si>
  <si>
    <t>ST LOUIS SPIRIT OF ST LOUIS A</t>
  </si>
  <si>
    <t>VICHY ROLLA NATL ARPT</t>
  </si>
  <si>
    <t>WHITEMAN AFB</t>
  </si>
  <si>
    <t>COLUMBUS AFB</t>
  </si>
  <si>
    <t>GOLDEN TRI(AWOS)</t>
  </si>
  <si>
    <t>GREENWOOD LEFLORE ARPT</t>
  </si>
  <si>
    <t>GULFPORT BILOXI INT</t>
  </si>
  <si>
    <t>HATTIESBURG LAUREL</t>
  </si>
  <si>
    <t>JACKSON INTERNATIONAL AP</t>
  </si>
  <si>
    <t>KEESLER AFB</t>
  </si>
  <si>
    <t>MCCOMB PIKE COUNTY AP</t>
  </si>
  <si>
    <t>MERIDIAN KEY FIELD</t>
  </si>
  <si>
    <t>MERIDIAN NAAS</t>
  </si>
  <si>
    <t>NATCHEZ/HARDY(AWOS)</t>
  </si>
  <si>
    <t>TUPELO C D LEMONS ARPT</t>
  </si>
  <si>
    <t>BILLINGS LOGAN INT ARPT</t>
  </si>
  <si>
    <t>BOZEMAN GALLATIN FIELD</t>
  </si>
  <si>
    <t>BUTTE BERT MOONEY ARPT</t>
  </si>
  <si>
    <t>CUT BANK MUNI AP</t>
  </si>
  <si>
    <t>GLASGOW INTL ARPT</t>
  </si>
  <si>
    <t>GLENDIVE(AWOS)</t>
  </si>
  <si>
    <t>GREAT FALLS INTL ARPT</t>
  </si>
  <si>
    <t>HAVRE CITY-COUNTY AP</t>
  </si>
  <si>
    <t>HELENA REGIONAL AIRPORT</t>
  </si>
  <si>
    <t>KALISPELL GLACIER PK INT AR</t>
  </si>
  <si>
    <t>LEWISTOWN MUNICIPAL ARPT</t>
  </si>
  <si>
    <t>LIVINGSTON MISSION FIELD</t>
  </si>
  <si>
    <t>MILES CITY MUNICIPAL ARPT</t>
  </si>
  <si>
    <t>MISSOULA INTERNATIONAL AP</t>
  </si>
  <si>
    <t>SIDNEY-RICHLAND</t>
  </si>
  <si>
    <t>WOLF POINT INTL [FORT PECK - SURFRAD]</t>
  </si>
  <si>
    <t>FREDERICTON</t>
  </si>
  <si>
    <t>MONCTON AP</t>
  </si>
  <si>
    <t>ASHEVILLE REGIONAL ARPT</t>
  </si>
  <si>
    <t>CAPE HATTERAS NWS BLDG</t>
  </si>
  <si>
    <t>CHARLOTTE DOUGLAS INTL ARPT</t>
  </si>
  <si>
    <t>CHERRY POINT MCAS</t>
  </si>
  <si>
    <t>DARE CO RGNL</t>
  </si>
  <si>
    <t>ELIZABETH CITY COAST GUARD AI [NREL]</t>
  </si>
  <si>
    <t>FAYETTEVILLE POPE AFB</t>
  </si>
  <si>
    <t>FAYETTEVILLE RGNL G</t>
  </si>
  <si>
    <t>FORT BRAGG SIMMONS AAF</t>
  </si>
  <si>
    <t>GOLDSBORO SEYMOUR JOHNSON AFB</t>
  </si>
  <si>
    <t>GREENSBORO PIEDMONT TRIAD INT</t>
  </si>
  <si>
    <t>HICKORY REGIONAL AP</t>
  </si>
  <si>
    <t>JACKSONVILLE (AWOS)</t>
  </si>
  <si>
    <t>NEW BERN CRAVEN CO REGL AP</t>
  </si>
  <si>
    <t>NEW RIVER MCAF</t>
  </si>
  <si>
    <t>PITT GREENVILLE ARP</t>
  </si>
  <si>
    <t>RALEIGH DURHAM INTERNATIONAL</t>
  </si>
  <si>
    <t>ROCKY MOUNT WILSON</t>
  </si>
  <si>
    <t>SOUTHERN PINES AWOS</t>
  </si>
  <si>
    <t>WILMINGTON INTERNATIONAL ARPT</t>
  </si>
  <si>
    <t>WINSTON-SALEM REYNOLDS AP</t>
  </si>
  <si>
    <t>BISMARCK MUNICIPAL ARPT [ISIS]</t>
  </si>
  <si>
    <t>DEVILS LAKE(AWOS)</t>
  </si>
  <si>
    <t>DICKINSON MUNICIPAL AP</t>
  </si>
  <si>
    <t>FARGO HECTOR INTERNATIONAL AP</t>
  </si>
  <si>
    <t>GRAND FORKS AF</t>
  </si>
  <si>
    <t>GRAND FORKS INTERNATIONAL AP</t>
  </si>
  <si>
    <t>JAMESTOWN MUNICIPAL ARPT</t>
  </si>
  <si>
    <t>MINOT AFB</t>
  </si>
  <si>
    <t>MINOT FAA AP</t>
  </si>
  <si>
    <t>WILLISTON SLOULIN INTL AP</t>
  </si>
  <si>
    <t>AINSWORTH MUNICIPAL</t>
  </si>
  <si>
    <t>ALLIANCE MUNICIPAL</t>
  </si>
  <si>
    <t>BEATRICE MUNICIPAL</t>
  </si>
  <si>
    <t>BELLEVUE OFFUTT AFB</t>
  </si>
  <si>
    <t>BREWSTER FIELD ARPT</t>
  </si>
  <si>
    <t>BROKEN BOW MUNI</t>
  </si>
  <si>
    <t>COLUMBUS MUNI</t>
  </si>
  <si>
    <t>FALLS CITY/BRENNER</t>
  </si>
  <si>
    <t>FREMONT MUNI ARPT</t>
  </si>
  <si>
    <t>GRAND ISLAND CENTRAL NE REGIO</t>
  </si>
  <si>
    <t>HASTINGS MUNICIPAL</t>
  </si>
  <si>
    <t>KEARNEY MUNI (AWOS)</t>
  </si>
  <si>
    <t>LINCOLN MUNICIPAL ARPT</t>
  </si>
  <si>
    <t>MCCOOK MUNICIPAL</t>
  </si>
  <si>
    <t>NORFOLK KARL STEFAN MEM ARPT</t>
  </si>
  <si>
    <t>NORTH PLATTE REGIONAL AP</t>
  </si>
  <si>
    <t>OMAHA EPPLEY AIRFIELD</t>
  </si>
  <si>
    <t>OMAHA WSFO</t>
  </si>
  <si>
    <t>SCOTTSBLUFF W B HEILIG FIELD</t>
  </si>
  <si>
    <t>SIDNEY MUNICIPAL AP</t>
  </si>
  <si>
    <t>TEKAMAH (ASOS)</t>
  </si>
  <si>
    <t>VALENTINE MILLER FIELD</t>
  </si>
  <si>
    <t>ST JOHNS</t>
  </si>
  <si>
    <t>BERLIN MUNICIPAL</t>
  </si>
  <si>
    <t>CONCORD MUNICIPAL ARPT</t>
  </si>
  <si>
    <t>DILLANT HOPKINS</t>
  </si>
  <si>
    <t>LACONIA MUNI (AWOS)</t>
  </si>
  <si>
    <t>LEBANON MUNICIPAL</t>
  </si>
  <si>
    <t>MANCHESTER AIRPORT</t>
  </si>
  <si>
    <t>MOUNT WASHINGTON</t>
  </si>
  <si>
    <t>PEASE INTL TRADEPOR</t>
  </si>
  <si>
    <t>ATLANTIC CITY INTL AP</t>
  </si>
  <si>
    <t>BELMAR ASC</t>
  </si>
  <si>
    <t>CALDWELL/ESSEX CO.</t>
  </si>
  <si>
    <t>CAPE MAY CO</t>
  </si>
  <si>
    <t>MCGUIRE AFB</t>
  </si>
  <si>
    <t>MILLVILLE MUNICIPAL AP</t>
  </si>
  <si>
    <t>NEWARK INTERNATIONAL ARPT</t>
  </si>
  <si>
    <t>TETERBORO AIRPORT</t>
  </si>
  <si>
    <t>TRENTON MERCER COUNTY AP</t>
  </si>
  <si>
    <t>ALBUQUERQUE INTL ARPT [ISIS]</t>
  </si>
  <si>
    <t>CARLSBAD CAVERN CITY AIR TERM</t>
  </si>
  <si>
    <t>CLAYTON MUNICIPAL AIRPARK</t>
  </si>
  <si>
    <t>CLOVIS CANNON AFB</t>
  </si>
  <si>
    <t>CLOVIS MUNI (AWOS)</t>
  </si>
  <si>
    <t>DEMING MUNI</t>
  </si>
  <si>
    <t>FARMINGTON FOUR CORNERS REGL</t>
  </si>
  <si>
    <t>GALLUP SEN CLARKE FLD</t>
  </si>
  <si>
    <t>HOLLOMAN AFB</t>
  </si>
  <si>
    <t>LAS VEGAS MUNICIPAL ARPT</t>
  </si>
  <si>
    <t>ROSWELL INDUSTRIAL AIR PARK</t>
  </si>
  <si>
    <t>SANTA FE COUNTY MUNICIPAL AP</t>
  </si>
  <si>
    <t>SIERRA BLANCA RGNL</t>
  </si>
  <si>
    <t>TAOS MUNI APT(AWOS)</t>
  </si>
  <si>
    <t>TRUTH OR CONSEQUENCES MUNI AP</t>
  </si>
  <si>
    <t>GREENWOOD AP</t>
  </si>
  <si>
    <t>HALIFAX</t>
  </si>
  <si>
    <t>SHEARWATER</t>
  </si>
  <si>
    <t>SYDNEY AP</t>
  </si>
  <si>
    <t>YELLOWKNIFE AP</t>
  </si>
  <si>
    <t>IQALUIT</t>
  </si>
  <si>
    <t>ELKO MUNICIPAL ARPT</t>
  </si>
  <si>
    <t>ELY YELLAND FIELD</t>
  </si>
  <si>
    <t>FALLON NAAS</t>
  </si>
  <si>
    <t>LAS VEGAS MCCARRAN INTL AP</t>
  </si>
  <si>
    <t>LOVELOCK DERBY FIELD</t>
  </si>
  <si>
    <t>MERCURY DESERT ROCK AP [SURFRAD]</t>
  </si>
  <si>
    <t>NELLIS AFB</t>
  </si>
  <si>
    <t>RENO TAHOE INTERNATIONAL AP</t>
  </si>
  <si>
    <t>TONOPAH AIRPORT</t>
  </si>
  <si>
    <t>WINNEMUCCA MUNICIPAL ARPT</t>
  </si>
  <si>
    <t>ADIRONDACK RGNL</t>
  </si>
  <si>
    <t>ALBANY COUNTY AP</t>
  </si>
  <si>
    <t>BINGHAMTON EDWIN A LINK FIELD</t>
  </si>
  <si>
    <t>BUFFALO NIAGARA INTL AP</t>
  </si>
  <si>
    <t>ELMIRA CORNING REGIONAL AP</t>
  </si>
  <si>
    <t>FORT DRUM/WHEELER-S</t>
  </si>
  <si>
    <t>GLENS FALLS AP</t>
  </si>
  <si>
    <t>ISLIP LONG ISL MACARTHUR AP</t>
  </si>
  <si>
    <t>JAMESTOWN (AWOS)</t>
  </si>
  <si>
    <t>MASSENA AP</t>
  </si>
  <si>
    <t>MONTICELLO(AWOS)</t>
  </si>
  <si>
    <t>NEW YORK CENTRAL PRK OBS BELV</t>
  </si>
  <si>
    <t>NEW YORK J F KENNEDY INT AR</t>
  </si>
  <si>
    <t>NEW YORK LAGUARDIA ARPT</t>
  </si>
  <si>
    <t>NIAGARA FALLS AF</t>
  </si>
  <si>
    <t>POUGHKEEPSIE DUTCHESS CO AP</t>
  </si>
  <si>
    <t>REPUBLIC</t>
  </si>
  <si>
    <t>ROCHESTER GREATER ROCHESTER I</t>
  </si>
  <si>
    <t>STEWART FIELD</t>
  </si>
  <si>
    <t>SYRACUSE HANCOCK INT ARPT</t>
  </si>
  <si>
    <t>UTICA ONEIDA COUNTY AP</t>
  </si>
  <si>
    <t>WATERTOWN AP</t>
  </si>
  <si>
    <t>WESTHAMPTON GABRESKI AP</t>
  </si>
  <si>
    <t>WHITE PLAINS WESTCHESTER CO A</t>
  </si>
  <si>
    <t>AKRON AKRON-CANTON REG AP</t>
  </si>
  <si>
    <t>BURKE LAKEFRONT</t>
  </si>
  <si>
    <t>CINCINNATI MUNICIPAL AP LUNKI</t>
  </si>
  <si>
    <t>CLEVELAND HOPKINS INTL AP</t>
  </si>
  <si>
    <t>COLUMBUS PORT COLUMBUS INTL A</t>
  </si>
  <si>
    <t>DAYTON INTERNATIONAL AIRPORT</t>
  </si>
  <si>
    <t>FINDLAY AIRPORT</t>
  </si>
  <si>
    <t>MANSFIELD LAHM MUNICIPAL ARPT</t>
  </si>
  <si>
    <t>OHIO STATE UNIVERSI</t>
  </si>
  <si>
    <t>TOLEDO EXPRESS AIRPORT</t>
  </si>
  <si>
    <t>YOUNGSTOWN REGIONAL AIRPORT</t>
  </si>
  <si>
    <t>ZANESVILLE MUNICIPAL AP</t>
  </si>
  <si>
    <t>ALTUS AFB</t>
  </si>
  <si>
    <t>CLINTON-SHERMAN</t>
  </si>
  <si>
    <t>FORT SILL POST FIELD AF</t>
  </si>
  <si>
    <t>GAGE AIRPORT</t>
  </si>
  <si>
    <t>HOBART MUNICIPAL AP</t>
  </si>
  <si>
    <t>LAWTON MUNICIPAL</t>
  </si>
  <si>
    <t>MCALESTER MUNICIPAL AP</t>
  </si>
  <si>
    <t>OKLAHOMA CITY TINKER AFB</t>
  </si>
  <si>
    <t>OKLAHOMA CITY WILL ROGERS WOR</t>
  </si>
  <si>
    <t>OKLAHOMA CITY/WILEY</t>
  </si>
  <si>
    <t>PONCA CITY MUNICIPAL AP [SGP - ARM]</t>
  </si>
  <si>
    <t>STILLWATER RGNL</t>
  </si>
  <si>
    <t>TULSA INTERNATIONAL AIRPORT</t>
  </si>
  <si>
    <t>VANCE AFB</t>
  </si>
  <si>
    <t>BEAUSOLEIL</t>
  </si>
  <si>
    <t>BURLINGTON PIERS</t>
  </si>
  <si>
    <t>ERIEAU</t>
  </si>
  <si>
    <t>LAGOON CITY</t>
  </si>
  <si>
    <t>LONDON AP</t>
  </si>
  <si>
    <t>NORTH BAY AP</t>
  </si>
  <si>
    <t>OTTAWA</t>
  </si>
  <si>
    <t>PETERBOROUGH AP</t>
  </si>
  <si>
    <t>PORT WELLER</t>
  </si>
  <si>
    <t>SAULT STE MARIE</t>
  </si>
  <si>
    <t>SUDBURY AP</t>
  </si>
  <si>
    <t>THUNDER BAY AP</t>
  </si>
  <si>
    <t>TIMMINS AP</t>
  </si>
  <si>
    <t>TORONTO AP</t>
  </si>
  <si>
    <t>TORONTO ISLAND AP</t>
  </si>
  <si>
    <t>TORONTO</t>
  </si>
  <si>
    <t>TRENTON AP</t>
  </si>
  <si>
    <t>WINDSOR</t>
  </si>
  <si>
    <t>ASTORIA REGIONAL AIRPORT</t>
  </si>
  <si>
    <t>AURORA STATE</t>
  </si>
  <si>
    <t>BAKER MUNICIPAL AP</t>
  </si>
  <si>
    <t>BURNS MUNICIPAL ARPT [UO]</t>
  </si>
  <si>
    <t>CORVALLIS MUNI</t>
  </si>
  <si>
    <t>EUGENE MAHLON SWEET ARPT [UO]</t>
  </si>
  <si>
    <t>KLAMATH FALLS INTL AP [UO]</t>
  </si>
  <si>
    <t>LA GRANDE MUNI AP</t>
  </si>
  <si>
    <t>LAKEVIEW (AWOS)</t>
  </si>
  <si>
    <t>MEDFORD ROGUE VALLEY INTL AP [ASHLAND - UO]</t>
  </si>
  <si>
    <t>NORTH BEND MUNI AIRPORT</t>
  </si>
  <si>
    <t>PENDLETON E OR REGIONAL AP</t>
  </si>
  <si>
    <t>PORTLAND INTERNATIONAL AP</t>
  </si>
  <si>
    <t>PORTLAND/HILLSBORO</t>
  </si>
  <si>
    <t>PORTLAND/TROUTDALE</t>
  </si>
  <si>
    <t>REDMOND ROBERTS FIELD</t>
  </si>
  <si>
    <t>ROSEBURG REGIONAL AP</t>
  </si>
  <si>
    <t>SALEM MCNARY FIELD</t>
  </si>
  <si>
    <t>SEXTON SUMMIT</t>
  </si>
  <si>
    <t>ALLENTOWN LEHIGH VALLEY INTL</t>
  </si>
  <si>
    <t>ALTOONA BLAIR CO ARPT</t>
  </si>
  <si>
    <t>BRADFORD REGIONAL AP</t>
  </si>
  <si>
    <t>BUTLER CO (AWOS)</t>
  </si>
  <si>
    <t>DUBOIS FAA AP</t>
  </si>
  <si>
    <t>ERIE INTERNATIONAL AP</t>
  </si>
  <si>
    <t>FRANKLIN</t>
  </si>
  <si>
    <t>HARRISBURG CAPITAL CITY ARPT</t>
  </si>
  <si>
    <t>JOHNSTOWN CAMBRIA COUNTY AP</t>
  </si>
  <si>
    <t>LANCASTER</t>
  </si>
  <si>
    <t>MIDDLETOWN HARRISBURG INTL AP</t>
  </si>
  <si>
    <t>PHILADELPHIA INTERNATIONAL AP</t>
  </si>
  <si>
    <t>PHILADELPHIA NE PHILADELPHIA</t>
  </si>
  <si>
    <t>PITTSBURGH ALLEGHENY CO AP</t>
  </si>
  <si>
    <t>PITTSBURGH INTERNATIONAL AP</t>
  </si>
  <si>
    <t>READING SPAATZ FIELD</t>
  </si>
  <si>
    <t>STATE COLLEGE [PENN STATE - SURFRAD]</t>
  </si>
  <si>
    <t>WASHINGTON (AWOS)</t>
  </si>
  <si>
    <t>WILKES-BARRE SCRANTON INTL AP</t>
  </si>
  <si>
    <t>WILLIAMSPORT REGIONAL AP</t>
  </si>
  <si>
    <t>WILLOW GROVE NAS</t>
  </si>
  <si>
    <t>CHARLOTTETOWN</t>
  </si>
  <si>
    <t>JONQUIERE</t>
  </si>
  <si>
    <t>LA BAIE</t>
  </si>
  <si>
    <t>LACADIE</t>
  </si>
  <si>
    <t>LASSOMPTION</t>
  </si>
  <si>
    <t>LENNOXVILLE</t>
  </si>
  <si>
    <t>MC TAVISH</t>
  </si>
  <si>
    <t>MONT JOLI AB</t>
  </si>
  <si>
    <t>MONT-ORFORD</t>
  </si>
  <si>
    <t>MONTREAL</t>
  </si>
  <si>
    <t>MONTREAL-MIRABEL</t>
  </si>
  <si>
    <t>NICOLET</t>
  </si>
  <si>
    <t>POINT-AU-PERE</t>
  </si>
  <si>
    <t>QUEBEC AP</t>
  </si>
  <si>
    <t>SHERBROOKE AP</t>
  </si>
  <si>
    <t>ST ANICET</t>
  </si>
  <si>
    <t>STE ANNE DE BELLEVUE</t>
  </si>
  <si>
    <t>STE FOY</t>
  </si>
  <si>
    <t>TROIS RIVIERES</t>
  </si>
  <si>
    <t>VARENNES</t>
  </si>
  <si>
    <t>BLOCK ISLAND STATE ARPT</t>
  </si>
  <si>
    <t>PAWTUCKET (AWOS)</t>
  </si>
  <si>
    <t>PROVIDENCE T F GREEN STATE AR</t>
  </si>
  <si>
    <t>RIYADH</t>
  </si>
  <si>
    <t>ANDERSON COUNTY AP</t>
  </si>
  <si>
    <t>BEAUFORT MCAS</t>
  </si>
  <si>
    <t>CHARLESTON INTL ARPT</t>
  </si>
  <si>
    <t>COLUMBIA METRO ARPT</t>
  </si>
  <si>
    <t>FLORENCE REGIONAL AP</t>
  </si>
  <si>
    <t>GREENVILLE DOWNTOWN AP</t>
  </si>
  <si>
    <t>GREER GREENV-SPARTANBRG AP</t>
  </si>
  <si>
    <t>MYRTLE BEACH AFB</t>
  </si>
  <si>
    <t>SUMTER SHAW AFB</t>
  </si>
  <si>
    <t>ABERDEEN REGIONAL ARPT</t>
  </si>
  <si>
    <t>BROOKINGS (AWOS)</t>
  </si>
  <si>
    <t>CHAN GURNEY MUNI</t>
  </si>
  <si>
    <t>ELLSWORTH AFB</t>
  </si>
  <si>
    <t>HURON REGIONAL ARPT</t>
  </si>
  <si>
    <t>MITCHELL (AWOS)</t>
  </si>
  <si>
    <t>MOBRIDGE</t>
  </si>
  <si>
    <t>PIERRE MUNICIPAL AP</t>
  </si>
  <si>
    <t>RAPID CITY REGIONAL ARPT</t>
  </si>
  <si>
    <t>SIOUX FALLS FOSS FIELD</t>
  </si>
  <si>
    <t>WATERTOWN MUNICIPAL AP</t>
  </si>
  <si>
    <t>MOOSE JAW AP</t>
  </si>
  <si>
    <t>PRINCE ALBERT AP</t>
  </si>
  <si>
    <t>REGINA</t>
  </si>
  <si>
    <t>SASKATOON</t>
  </si>
  <si>
    <t>BRISTOL TRI CITY AIRPORT</t>
  </si>
  <si>
    <t>CHATTANOOGA LOVELL FIELD AP</t>
  </si>
  <si>
    <t>CROSSVILLE MEMORIAL AP</t>
  </si>
  <si>
    <t>DYERSBURG MUNICIPAL AP</t>
  </si>
  <si>
    <t>JACKSON MCKELLAR-SIPES REGL A</t>
  </si>
  <si>
    <t>KNOXVILLE MCGHEE TYSON AP</t>
  </si>
  <si>
    <t>MEMPHIS INTERNATIONAL AP</t>
  </si>
  <si>
    <t>NASHVILLE INTERNATIONAL AP</t>
  </si>
  <si>
    <t>ABILENE DYESS AFB</t>
  </si>
  <si>
    <t>ABILENE REGIONAL AP [UT]</t>
  </si>
  <si>
    <t>ALICE INTL AP</t>
  </si>
  <si>
    <t>AMARILLO INTERNATIONAL AP [CANYON - UT]</t>
  </si>
  <si>
    <t>AUSTIN MUELLER MUNICIPAL AP [UT]</t>
  </si>
  <si>
    <t>BROWNSVILLE S PADRE ISL INTL</t>
  </si>
  <si>
    <t>CAMP MABRY</t>
  </si>
  <si>
    <t>CHILDRESS MUNICIPAL AP</t>
  </si>
  <si>
    <t>COLLEGE STATION EASTERWOOD FL</t>
  </si>
  <si>
    <t>CORPUS CHRISTI INTL ARPT [UT]</t>
  </si>
  <si>
    <t>CORPUS CHRISTI NAS</t>
  </si>
  <si>
    <t>COTULLA FAA AP</t>
  </si>
  <si>
    <t>COX FLD</t>
  </si>
  <si>
    <t>DALHART MUNICIPAL AP</t>
  </si>
  <si>
    <t>DALLAS-FORT WORTH INTL AP</t>
  </si>
  <si>
    <t>DALLAS/ADDISON ARPT</t>
  </si>
  <si>
    <t>DALLAS/REDBIRD ARPT</t>
  </si>
  <si>
    <t>DEL RIO [UT]</t>
  </si>
  <si>
    <t>DEL RIO LAUGHLIN AFB</t>
  </si>
  <si>
    <t>DRAUGHON MILLER CEN</t>
  </si>
  <si>
    <t>EL PASO INTERNATIONAL AP [UT]</t>
  </si>
  <si>
    <t>FORT HOOD</t>
  </si>
  <si>
    <t>FORT WORTH ALLIANCE</t>
  </si>
  <si>
    <t>FORT WORTH MEACHAM</t>
  </si>
  <si>
    <t>FORT WORTH NAS</t>
  </si>
  <si>
    <t>GALVESTON/SCHOLES</t>
  </si>
  <si>
    <t>GEORGETOWN (AWOS)</t>
  </si>
  <si>
    <t>HARLINGEN RIO GRANDE VALLEY I</t>
  </si>
  <si>
    <t>HONDO MUNICIPAL AP</t>
  </si>
  <si>
    <t>HOUSTON BUSH INTERCONTINENTAL</t>
  </si>
  <si>
    <t>HOUSTON ELLINGTON AFB [CLEAR LAKE - UT]</t>
  </si>
  <si>
    <t>HOUSTON WILLIAM P HOBBY AP</t>
  </si>
  <si>
    <t>HOUSTON/D.W. HOOKS</t>
  </si>
  <si>
    <t>KINGSVILLE</t>
  </si>
  <si>
    <t>LAREDO INTL AP [UT]</t>
  </si>
  <si>
    <t>LONGVIEW GREGG COUNTY AP [OVERTON - UT]</t>
  </si>
  <si>
    <t>LUBBOCK INTERNATIONAL AP</t>
  </si>
  <si>
    <t>LUFKIN ANGELINA CO</t>
  </si>
  <si>
    <t>MARFA AP</t>
  </si>
  <si>
    <t>MC GREGOR (AWOS)</t>
  </si>
  <si>
    <t>MCALLEN MILLER INTL AP [EDINBURG - UT]</t>
  </si>
  <si>
    <t>MIDLAND INTERNATIONAL AP</t>
  </si>
  <si>
    <t>MINERAL WELLS MUNICIPAL AP</t>
  </si>
  <si>
    <t>NACOGDOCHES (AWOS)</t>
  </si>
  <si>
    <t>PALACIOS MUNICIPAL AP</t>
  </si>
  <si>
    <t>PORT ARTHUR JEFFERSON COUNTY</t>
  </si>
  <si>
    <t>RANDOLPH AFB</t>
  </si>
  <si>
    <t>ROCKPORT/ARANSAS CO</t>
  </si>
  <si>
    <t>SAN ANGELO MATHIS FIELD</t>
  </si>
  <si>
    <t>SAN ANTONIO INTL AP</t>
  </si>
  <si>
    <t>SAN ANTONIO KELLY FIELD AFB</t>
  </si>
  <si>
    <t>SAN ANTONIO/STINSON</t>
  </si>
  <si>
    <t>TYLER/POUNDS FLD</t>
  </si>
  <si>
    <t>VICTORIA REGIONAL AP</t>
  </si>
  <si>
    <t>WACO REGIONAL AP</t>
  </si>
  <si>
    <t>WICHITA FALLS MUNICIPAL ARPT</t>
  </si>
  <si>
    <t>WINK WINKLER COUNTY AP</t>
  </si>
  <si>
    <t>CEDAR CITY MUNICIPAL AP</t>
  </si>
  <si>
    <t>MOAB/CANYONLANDS [UO]</t>
  </si>
  <si>
    <t>OGDEN HILL AFB</t>
  </si>
  <si>
    <t>OGDEN HINKLEY AIRPORT</t>
  </si>
  <si>
    <t>PROVO MUNI (AWOS)</t>
  </si>
  <si>
    <t>SAINT GEORGE (AWOS)</t>
  </si>
  <si>
    <t>SALT LAKE CITY INT ARPT [ISIS]</t>
  </si>
  <si>
    <t>VERNAL</t>
  </si>
  <si>
    <t>WENDOVER USAF AUXILIARY FIELD</t>
  </si>
  <si>
    <t>ABINGDON</t>
  </si>
  <si>
    <t>CHARLOTTESVILLE FAA</t>
  </si>
  <si>
    <t>DANVILLE FAA AP</t>
  </si>
  <si>
    <t>DAVISON AAF</t>
  </si>
  <si>
    <t>FARMVILLE</t>
  </si>
  <si>
    <t>FRANKLIN NAAS</t>
  </si>
  <si>
    <t>HILLSVILLE</t>
  </si>
  <si>
    <t>HOT SPRINGS/INGALLS</t>
  </si>
  <si>
    <t>LANGLEY AFB</t>
  </si>
  <si>
    <t>LEESBURG/GODFREY</t>
  </si>
  <si>
    <t>LYNCHBURG REGIONAL ARPT</t>
  </si>
  <si>
    <t>MANASSAS MUNI(AWOS)</t>
  </si>
  <si>
    <t>MARION / WYTHEVILLE</t>
  </si>
  <si>
    <t>MARTINSVILLE</t>
  </si>
  <si>
    <t>MELFA/ACCOMACK ARPT</t>
  </si>
  <si>
    <t>NEWPORT NEWS</t>
  </si>
  <si>
    <t>NORFOLK INTERNATIONAL AP</t>
  </si>
  <si>
    <t>NORFOLK NAS</t>
  </si>
  <si>
    <t>OCEANA NAS</t>
  </si>
  <si>
    <t>QUANTICO MCAS</t>
  </si>
  <si>
    <t>RICHMOND INTERNATIONAL AP</t>
  </si>
  <si>
    <t>ROANOKE REGIONAL AP</t>
  </si>
  <si>
    <t>SHANNON ARPT</t>
  </si>
  <si>
    <t>STAUNTON/SHENANDOAH</t>
  </si>
  <si>
    <t>VIRGINIA TECH ARPT</t>
  </si>
  <si>
    <t>WASHINGTON DC DULLES INT AR [STERLING - ISIS]</t>
  </si>
  <si>
    <t>WASHINGTON DC REAGAN AP</t>
  </si>
  <si>
    <t>WINCHESTER RGNL</t>
  </si>
  <si>
    <t>WISE/LONESOME PINE</t>
  </si>
  <si>
    <t>BURLINGTON INTERNATIONAL AP</t>
  </si>
  <si>
    <t>HO CHI MIHN</t>
  </si>
  <si>
    <t>MONTPELIER AP</t>
  </si>
  <si>
    <t>RUTLAND STATE</t>
  </si>
  <si>
    <t>SPRINGFIELD/HARTNES</t>
  </si>
  <si>
    <t>BELLINGHAM INTL AP</t>
  </si>
  <si>
    <t>BREMERTON NATIONAL</t>
  </si>
  <si>
    <t>EPHRATA AP FCWOS</t>
  </si>
  <si>
    <t>FAIRCHILD AFB</t>
  </si>
  <si>
    <t>FELTS FLD</t>
  </si>
  <si>
    <t>GRAY AAF</t>
  </si>
  <si>
    <t>HANFORD</t>
  </si>
  <si>
    <t>HOQUIAM AP</t>
  </si>
  <si>
    <t>KELSO WB AP</t>
  </si>
  <si>
    <t>MOSES LAKE GRANT COUNTY AP</t>
  </si>
  <si>
    <t>OLYMPIA AIRPORT</t>
  </si>
  <si>
    <t>PASCO</t>
  </si>
  <si>
    <t>PULLMAN/MOSCOW RGNL</t>
  </si>
  <si>
    <t>QUILLAYUTE STATE AIRPORT</t>
  </si>
  <si>
    <t>RENTON MUNI</t>
  </si>
  <si>
    <t>SEATTLE BOEING FIELD [ISIS]</t>
  </si>
  <si>
    <t>SEATTLE SEATTLE-TACOMA INTL A</t>
  </si>
  <si>
    <t>SNOHOMISH CO</t>
  </si>
  <si>
    <t>SPOKANE INTERNATIONAL AP [CHENEY - UO]</t>
  </si>
  <si>
    <t>STAMPEDE PASS</t>
  </si>
  <si>
    <t>TACOMA MCCHORD AFB</t>
  </si>
  <si>
    <t>TACOMA NARROWS</t>
  </si>
  <si>
    <t>THE DALLES MUNICIPAL ARPT</t>
  </si>
  <si>
    <t>WALLA WALLA CITY COUNTY AP</t>
  </si>
  <si>
    <t>WENATCHEE/PANGBORN</t>
  </si>
  <si>
    <t>WHIDBEY ISLAND NAS</t>
  </si>
  <si>
    <t>WILLIAM R FAIRCHILD</t>
  </si>
  <si>
    <t>YAKIMA AIR TERMINAL</t>
  </si>
  <si>
    <t>APPLETON/OUTAGAMIE</t>
  </si>
  <si>
    <t>EAU CLAIRE COUNTY AP</t>
  </si>
  <si>
    <t>GREEN BAY AUSTIN STRAUBEL INT</t>
  </si>
  <si>
    <t>JANESVILLE/ROCK CO.</t>
  </si>
  <si>
    <t>LA CROSSE MUNICIPAL ARPT</t>
  </si>
  <si>
    <t>LONE ROCK FAA AP</t>
  </si>
  <si>
    <t>MADISON DANE CO REGIONAL ARPT [ISIS]</t>
  </si>
  <si>
    <t>MANITOWOC MUNI AWOS</t>
  </si>
  <si>
    <t>MARSHFIELD MUNI</t>
  </si>
  <si>
    <t>MILWAUKEE MITCHELL INTL AP</t>
  </si>
  <si>
    <t>MINOCQUA/WOODRUFF</t>
  </si>
  <si>
    <t>MOSINEE/CENTRAL WI</t>
  </si>
  <si>
    <t>PHILLIPS/PRICE CO.</t>
  </si>
  <si>
    <t>RHINELANDER ONEIDA</t>
  </si>
  <si>
    <t>RICE LAKE MUNICIPAL</t>
  </si>
  <si>
    <t>STURGEON BAY</t>
  </si>
  <si>
    <t>WATERTOWN</t>
  </si>
  <si>
    <t>WAUSAU MUNICIPAL ARPT</t>
  </si>
  <si>
    <t>WITTMAN RGNL</t>
  </si>
  <si>
    <t>BECKLEY RALEIGH CO MEM AP</t>
  </si>
  <si>
    <t>BLUEFIELD/MERCER CO [NREL]</t>
  </si>
  <si>
    <t>CHARLESTON YEAGER ARPT</t>
  </si>
  <si>
    <t>ELKINS ELKINS-RANDOLPH CO ARP</t>
  </si>
  <si>
    <t>HARRISON MARION RGN</t>
  </si>
  <si>
    <t>HUNTINGTON TRI-STATE ARPT</t>
  </si>
  <si>
    <t>LEWISBURG/GREENBRIE</t>
  </si>
  <si>
    <t>MARTINSBURG EASTERN WV REG AP</t>
  </si>
  <si>
    <t>MORGANTOWN HART FIELD</t>
  </si>
  <si>
    <t>PARKERSBURG WOOD COUNTY AP</t>
  </si>
  <si>
    <t>WHEELING OHIO COUNTY AP</t>
  </si>
  <si>
    <t>CASPER NATRONA CO INTL AP</t>
  </si>
  <si>
    <t>CHEYENNE MUNICIPAL ARPT</t>
  </si>
  <si>
    <t>CODY MUNI (AWOS)</t>
  </si>
  <si>
    <t>GILLETTE/GILLETTE-C</t>
  </si>
  <si>
    <t>JACKSON HOLE</t>
  </si>
  <si>
    <t>LANDER HUNT FIELD</t>
  </si>
  <si>
    <t>LARAMIE GENERAL BREES FIELD</t>
  </si>
  <si>
    <t>RAWLINS MUNICIPAL AP</t>
  </si>
  <si>
    <t>RIVERTON MUNICIPL AP</t>
  </si>
  <si>
    <t>SHERIDAN COUNTY ARPT</t>
  </si>
  <si>
    <t>WORLAND MUNICIPAL</t>
  </si>
  <si>
    <t>WHITEHORSE</t>
  </si>
  <si>
    <t>99% DB [F]</t>
  </si>
  <si>
    <t>ASHRAE 1% DB Cooling Temp (F)</t>
  </si>
  <si>
    <t>Climate Information</t>
  </si>
  <si>
    <t>Climate Location</t>
  </si>
  <si>
    <t>HSPF</t>
  </si>
  <si>
    <t>Rated HSPF</t>
  </si>
  <si>
    <t>Rated SEER</t>
  </si>
  <si>
    <t>Derated SEER</t>
  </si>
  <si>
    <t>Derated HSPF (&lt;8.5)</t>
  </si>
  <si>
    <t>Derated HSPF (&gt;=8.5)</t>
  </si>
  <si>
    <t>Derated SEER (&lt;13.5)</t>
  </si>
  <si>
    <t>Derated SEER (&gt;=13.5)</t>
  </si>
  <si>
    <t>System Performance Ratio of Heat Generation</t>
  </si>
  <si>
    <t>Coefficient of Performance (COP)</t>
  </si>
  <si>
    <t>http://www.fsec.ucf.edu/en/publications/html/fsec-pf-413-04/</t>
  </si>
  <si>
    <t>PHIUS Notes/Instructions</t>
  </si>
  <si>
    <t>Required input cells.</t>
  </si>
  <si>
    <t>Required dropdown menu inputs.</t>
  </si>
  <si>
    <t>*Results in green</t>
  </si>
  <si>
    <t>Instructions are italicized.</t>
  </si>
  <si>
    <t>Calculated cells from another sheet.</t>
  </si>
  <si>
    <t>Calculated cells.</t>
  </si>
  <si>
    <t>3a</t>
  </si>
  <si>
    <t>3b</t>
  </si>
  <si>
    <t>Heating performance values for WUFI Passive.</t>
  </si>
  <si>
    <t>Cooling performance values for WUFI Passive.</t>
  </si>
  <si>
    <t>Multiple Heat Pump Calculator
(WUFI Passive Entries)</t>
  </si>
  <si>
    <t>Cooling</t>
  </si>
  <si>
    <t>System &gt; Distribution &gt; Cooling: Check the box for "Cooling via air recirculation"</t>
  </si>
  <si>
    <t>&gt;</t>
  </si>
  <si>
    <t>If not provided from datasheet, this calculator will estimate using 300 cfm per 12 kBtu/hr cooling (1 ton of refrigeration)</t>
  </si>
  <si>
    <t>12 kBtu/hr = 1 ton of cooling</t>
  </si>
  <si>
    <t>Recirculation Cooling COP</t>
  </si>
  <si>
    <t>EER</t>
  </si>
  <si>
    <t>SEER</t>
  </si>
  <si>
    <t>IEER</t>
  </si>
  <si>
    <t>Heating</t>
  </si>
  <si>
    <t>System &gt; Heat Pump Device: Set to 'Heat Pump - rated monthly COP'</t>
  </si>
  <si>
    <t>Rated COP 1</t>
  </si>
  <si>
    <t>The values calculated to the left are weighted average COPs for the heating system as a whole. Only a single heat pump system in WUFI can be assigned to 'Heat Pump - rated monthly COP'</t>
  </si>
  <si>
    <t>Rated COP 2</t>
  </si>
  <si>
    <t>Device
(Outdoor Compressors / Condensing Units only)</t>
  </si>
  <si>
    <t>Qty:</t>
  </si>
  <si>
    <t>Weighted Values</t>
  </si>
  <si>
    <t>Air Source Heat Pump calculator for phius Certification</t>
  </si>
  <si>
    <t>Heating Performance</t>
  </si>
  <si>
    <t>Derated HSPF</t>
  </si>
  <si>
    <t>Multiple types of outdoor heat pumps are planned.</t>
  </si>
  <si>
    <t>Ambient Temperature 1 [°F]</t>
  </si>
  <si>
    <t>Ambient Temperature 2 [°F]</t>
  </si>
  <si>
    <r>
      <t xml:space="preserve">Capacity
</t>
    </r>
    <r>
      <rPr>
        <b/>
        <sz val="11"/>
        <color theme="1"/>
        <rFont val="Open Sans"/>
        <family val="2"/>
      </rPr>
      <t>[kBtu/hr]</t>
    </r>
  </si>
  <si>
    <r>
      <t xml:space="preserve">Capacity </t>
    </r>
    <r>
      <rPr>
        <b/>
        <sz val="11"/>
        <color theme="1"/>
        <rFont val="Open Sans"/>
        <family val="2"/>
      </rPr>
      <t>[kBtu/hr]</t>
    </r>
    <r>
      <rPr>
        <sz val="11"/>
        <color theme="1"/>
        <rFont val="Open Sans"/>
        <family val="2"/>
      </rPr>
      <t xml:space="preserve"> @ Temp. </t>
    </r>
    <r>
      <rPr>
        <b/>
        <sz val="11"/>
        <color theme="1"/>
        <rFont val="Open Sans"/>
        <family val="2"/>
      </rPr>
      <t>[F]</t>
    </r>
  </si>
  <si>
    <r>
      <t xml:space="preserve">COP @ Temp. </t>
    </r>
    <r>
      <rPr>
        <b/>
        <sz val="11"/>
        <color theme="1"/>
        <rFont val="Open Sans"/>
        <family val="2"/>
      </rPr>
      <t>[F]</t>
    </r>
  </si>
  <si>
    <t>Cooling Performance</t>
  </si>
  <si>
    <t>2a</t>
  </si>
  <si>
    <t>2c</t>
  </si>
  <si>
    <t>2b</t>
  </si>
  <si>
    <t>Use the multiple heat pumps calculator tab of this worksheet. Input the rated EER &amp; SEER or IEER.</t>
  </si>
  <si>
    <t>Derated HSPF &amp; SEER ratings determined by FSEC-PF-413-04: Climate Impacts on Heating Seasonal Performance Factor (HSFP) and Seasonal Energy Efficiency Ratio (SEER) for Air Source Heat Pumps.</t>
  </si>
  <si>
    <t>Under System 1 select a 'heat pump' and assign coverage to 'heating' by checking the box under the 'General' tab. The device will appear in the tree below. For that specific device, set the 'Type' to 'Heat pump'. Input the COP and Total System Performance ratio of heat generator calculated under section 2 to the left.</t>
  </si>
  <si>
    <r>
      <t xml:space="preserve">System &gt; Distribution &gt; Cooling &gt; Recirculation Cooling COP: Enter value calculated in cell D10
</t>
    </r>
    <r>
      <rPr>
        <b/>
        <i/>
        <sz val="12"/>
        <color rgb="FF000000"/>
        <rFont val="Open Sans"/>
        <family val="2"/>
      </rPr>
      <t>OR</t>
    </r>
    <r>
      <rPr>
        <i/>
        <sz val="12"/>
        <color rgb="FF000000"/>
        <rFont val="Open Sans"/>
        <family val="2"/>
      </rPr>
      <t xml:space="preserve">
System &gt; Distribution &gt; Cooling: Click into 'Recirculation cooling COP' and click the […] box that appears in the entry cell. This will allow you to input SEER &amp; EER and WUFI will auto-calculate the Cooling COP.</t>
    </r>
  </si>
  <si>
    <t>Recirculationg Air Cooling Capacity
[kBtu/hr]</t>
  </si>
  <si>
    <t>Recirculation Air Flow Rate
[cfm]</t>
  </si>
  <si>
    <r>
      <t xml:space="preserve">If the Recirculating Air Cooling Capacity is greater than 682 kBTU/hr, additional 'systems' will need to be input into WUFI to account for the additional cooling capacity.
</t>
    </r>
    <r>
      <rPr>
        <i/>
        <sz val="10"/>
        <color rgb="FF000000"/>
        <rFont val="Open Sans"/>
        <family val="2"/>
      </rPr>
      <t xml:space="preserve">
Example:
Recirculation air flow rate (cfm) = 22,500 cfm. Input two systems with 11,250 cfm for each system.
Recirculation air cooling capacity = 900 kBtu/hr. Input two systems with 450 kBtu/hr for each system.</t>
    </r>
  </si>
  <si>
    <t>COP = (SEER + EER) / (2 x 3.412).
For commercial units, COP = IEER / 3.412 is acceptable</t>
  </si>
  <si>
    <t>3c</t>
  </si>
  <si>
    <t>-</t>
  </si>
  <si>
    <t>or</t>
  </si>
  <si>
    <t>Columbia</t>
  </si>
  <si>
    <t>Cartagena</t>
  </si>
  <si>
    <t>CARTAGENA, COLUMBIA</t>
  </si>
  <si>
    <t>Follow Step 1 &amp; Step 2a, but set the 'Type'  to 'Heat pump - rated monthly' and input the rated COPs at 47F and 17F.</t>
  </si>
  <si>
    <t>Follow Step 1, then use the multiple heat pumps calculator tab of this worksheet. Input the rated COP at 47F &amp; 17F or HSPF as applicable per different outdoor unit planned.</t>
  </si>
  <si>
    <t>Capacity Fraction</t>
  </si>
  <si>
    <t>Sample 1</t>
  </si>
  <si>
    <t>Sample 2</t>
  </si>
  <si>
    <t>Sample 3</t>
  </si>
  <si>
    <r>
      <rPr>
        <b/>
        <sz val="14"/>
        <rFont val="Open Sans"/>
        <family val="2"/>
      </rPr>
      <t>Step 1:</t>
    </r>
    <r>
      <rPr>
        <sz val="14"/>
        <rFont val="Open Sans"/>
        <family val="2"/>
      </rPr>
      <t xml:space="preserve"> Choose climate data from the dropdown options to the left.</t>
    </r>
  </si>
  <si>
    <r>
      <rPr>
        <b/>
        <sz val="14"/>
        <rFont val="Open Sans"/>
        <family val="2"/>
      </rPr>
      <t>Step 2:</t>
    </r>
    <r>
      <rPr>
        <sz val="14"/>
        <rFont val="Open Sans"/>
        <family val="2"/>
      </rPr>
      <t xml:space="preserve"> Review heating performance inputs for WUFI in options 2a, 2b, and 2c below.</t>
    </r>
  </si>
  <si>
    <r>
      <t>HSPF</t>
    </r>
    <r>
      <rPr>
        <sz val="12"/>
        <rFont val="Open Sans"/>
        <family val="2"/>
      </rPr>
      <t xml:space="preserve"> is the only rating provided, </t>
    </r>
    <r>
      <rPr>
        <u/>
        <sz val="12"/>
        <rFont val="Open Sans"/>
        <family val="2"/>
      </rPr>
      <t>and</t>
    </r>
    <r>
      <rPr>
        <sz val="12"/>
        <rFont val="Open Sans"/>
        <family val="2"/>
      </rPr>
      <t xml:space="preserve"> only one outdoor heat pump type is planned</t>
    </r>
    <r>
      <rPr>
        <b/>
        <sz val="12"/>
        <rFont val="Open Sans"/>
        <family val="2"/>
      </rPr>
      <t>.</t>
    </r>
  </si>
  <si>
    <r>
      <rPr>
        <sz val="12"/>
        <rFont val="Open Sans"/>
        <family val="2"/>
      </rPr>
      <t xml:space="preserve">The </t>
    </r>
    <r>
      <rPr>
        <b/>
        <sz val="12"/>
        <rFont val="Open Sans"/>
        <family val="2"/>
      </rPr>
      <t>COPs at 47F and 17F</t>
    </r>
    <r>
      <rPr>
        <sz val="12"/>
        <rFont val="Open Sans"/>
        <family val="2"/>
      </rPr>
      <t xml:space="preserve"> are known in addition to the </t>
    </r>
    <r>
      <rPr>
        <b/>
        <sz val="12"/>
        <rFont val="Open Sans"/>
        <family val="2"/>
      </rPr>
      <t>HSPF</t>
    </r>
    <r>
      <rPr>
        <sz val="12"/>
        <rFont val="Open Sans"/>
        <family val="2"/>
      </rPr>
      <t xml:space="preserve">, </t>
    </r>
    <r>
      <rPr>
        <u/>
        <sz val="12"/>
        <rFont val="Open Sans"/>
        <family val="2"/>
      </rPr>
      <t>and</t>
    </r>
    <r>
      <rPr>
        <sz val="12"/>
        <rFont val="Open Sans"/>
        <family val="2"/>
      </rPr>
      <t xml:space="preserve"> only one outdoor heat pump type is planned.</t>
    </r>
  </si>
  <si>
    <r>
      <rPr>
        <b/>
        <sz val="14"/>
        <rFont val="Open Sans"/>
        <family val="2"/>
      </rPr>
      <t>Step 3:</t>
    </r>
    <r>
      <rPr>
        <sz val="14"/>
        <rFont val="Open Sans"/>
        <family val="2"/>
      </rPr>
      <t xml:space="preserve"> Review cooling performance inputs for WUFI in options 3a, 3b and 3c below.</t>
    </r>
  </si>
  <si>
    <r>
      <t>SEER &amp; EER</t>
    </r>
    <r>
      <rPr>
        <sz val="12"/>
        <rFont val="Open Sans"/>
        <family val="2"/>
      </rPr>
      <t xml:space="preserve"> ratings are provided, </t>
    </r>
    <r>
      <rPr>
        <u/>
        <sz val="12"/>
        <rFont val="Open Sans"/>
        <family val="2"/>
      </rPr>
      <t>and</t>
    </r>
    <r>
      <rPr>
        <sz val="12"/>
        <rFont val="Open Sans"/>
        <family val="2"/>
      </rPr>
      <t xml:space="preserve"> only one outdoor heat pump type is planned</t>
    </r>
    <r>
      <rPr>
        <b/>
        <sz val="12"/>
        <rFont val="Open Sans"/>
        <family val="2"/>
      </rPr>
      <t>.</t>
    </r>
  </si>
  <si>
    <r>
      <t xml:space="preserve">Under System 1 select the 'heat pump' noted created in step 2 and assign coverage to 'cooling' by checking the box under the 'General' tab. Proceed to 'Distribution &gt; Cooling' Check the box for 'Cooling via recirculation'. Input the capacity of the unit from the datasheet provided in [kBtu/hr]. Calculate the recirculation air flow rate [cfm] by assuming 300 cfm per 12 kBtu/hr of cooling capacity from the outdoor condenser.
Calculate the cooling COP via this formula: </t>
    </r>
    <r>
      <rPr>
        <b/>
        <sz val="12"/>
        <color theme="1"/>
        <rFont val="Open Sans"/>
        <family val="2"/>
      </rPr>
      <t>(Rated EER + Derated SEER) ÷ (2 x 3.412)</t>
    </r>
  </si>
  <si>
    <r>
      <t>IEER</t>
    </r>
    <r>
      <rPr>
        <sz val="12"/>
        <rFont val="Open Sans"/>
        <family val="2"/>
      </rPr>
      <t xml:space="preserve"> rating is provided, </t>
    </r>
    <r>
      <rPr>
        <u/>
        <sz val="12"/>
        <rFont val="Open Sans"/>
        <family val="2"/>
      </rPr>
      <t>and</t>
    </r>
    <r>
      <rPr>
        <sz val="12"/>
        <rFont val="Open Sans"/>
        <family val="2"/>
      </rPr>
      <t xml:space="preserve"> only one outdoor heat pump type is planned.</t>
    </r>
  </si>
  <si>
    <r>
      <t xml:space="preserve">Follow the first half of 3a, but calculate the cooling COP via this formula: </t>
    </r>
    <r>
      <rPr>
        <b/>
        <sz val="12"/>
        <color theme="1"/>
        <rFont val="Open Sans"/>
        <family val="2"/>
      </rPr>
      <t>IEER ÷ 3.412</t>
    </r>
  </si>
  <si>
    <t>v2.2 - 2022.03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</si>
</sst>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0.0"/>
  </numFmts>
  <fonts count="39" x14ac:knownFonts="1">
    <font>
      <sz val="11"/>
      <color theme="1"/>
      <name val="Calibri"/>
      <family val="2"/>
      <scheme val="minor"/>
    </font>
    <font>
      <sz val="11"/>
      <color theme="1"/>
      <name val="Calibri"/>
      <family val="2"/>
      <scheme val="minor"/>
    </font>
    <font>
      <sz val="11"/>
      <color rgb="FFFF0000"/>
      <name val="Calibri"/>
      <family val="2"/>
      <scheme val="minor"/>
    </font>
    <font>
      <sz val="10"/>
      <name val="Verdana"/>
      <family val="2"/>
    </font>
    <font>
      <sz val="10"/>
      <color rgb="FF0000FF"/>
      <name val="Arial"/>
      <family val="2"/>
    </font>
    <font>
      <sz val="11"/>
      <name val="Calibri"/>
      <family val="2"/>
      <scheme val="minor"/>
    </font>
    <font>
      <sz val="10"/>
      <color theme="1"/>
      <name val="Arial"/>
      <family val="2"/>
    </font>
    <font>
      <b/>
      <sz val="12"/>
      <name val="Open Sans"/>
      <family val="2"/>
    </font>
    <font>
      <sz val="10"/>
      <color rgb="FF000000"/>
      <name val="Arial"/>
      <family val="2"/>
    </font>
    <font>
      <b/>
      <sz val="16"/>
      <color rgb="FF000000"/>
      <name val="Open Sans"/>
      <family val="2"/>
    </font>
    <font>
      <b/>
      <sz val="16"/>
      <color theme="0"/>
      <name val="Open Sans"/>
      <family val="2"/>
    </font>
    <font>
      <sz val="12"/>
      <color theme="1"/>
      <name val="Open Sans"/>
      <family val="2"/>
    </font>
    <font>
      <sz val="12"/>
      <name val="Open Sans"/>
      <family val="2"/>
    </font>
    <font>
      <b/>
      <sz val="16"/>
      <color theme="1"/>
      <name val="Open Sans"/>
      <family val="2"/>
    </font>
    <font>
      <u/>
      <sz val="11"/>
      <color theme="10"/>
      <name val="Calibri"/>
      <family val="2"/>
      <scheme val="minor"/>
    </font>
    <font>
      <sz val="18"/>
      <color rgb="FF000000"/>
      <name val="Open Sans"/>
      <family val="2"/>
    </font>
    <font>
      <sz val="12"/>
      <color rgb="FF000000"/>
      <name val="Open Sans"/>
      <family val="2"/>
    </font>
    <font>
      <i/>
      <sz val="10"/>
      <name val="Open Sans"/>
      <family val="2"/>
    </font>
    <font>
      <sz val="10"/>
      <color rgb="FF0070C0"/>
      <name val="Courier New"/>
      <family val="3"/>
    </font>
    <font>
      <sz val="10"/>
      <name val="Courier New"/>
      <family val="3"/>
    </font>
    <font>
      <sz val="11"/>
      <color theme="1"/>
      <name val="Arial"/>
      <family val="2"/>
    </font>
    <font>
      <sz val="11"/>
      <color theme="1"/>
      <name val="Open Sans"/>
      <family val="2"/>
    </font>
    <font>
      <b/>
      <sz val="18"/>
      <color rgb="FF000000"/>
      <name val="Open Sans"/>
      <family val="2"/>
    </font>
    <font>
      <b/>
      <sz val="12"/>
      <color theme="1"/>
      <name val="Open Sans"/>
      <family val="2"/>
    </font>
    <font>
      <b/>
      <sz val="18"/>
      <color theme="1"/>
      <name val="Open Sans"/>
      <family val="2"/>
    </font>
    <font>
      <sz val="10"/>
      <color rgb="FF000000"/>
      <name val="Open Sans"/>
      <family val="2"/>
    </font>
    <font>
      <b/>
      <sz val="11"/>
      <color theme="1"/>
      <name val="Open Sans"/>
      <family val="2"/>
    </font>
    <font>
      <sz val="11"/>
      <name val="Courier New"/>
      <family val="3"/>
    </font>
    <font>
      <u/>
      <sz val="11"/>
      <color theme="10"/>
      <name val="Open Sans"/>
      <family val="2"/>
    </font>
    <font>
      <sz val="12"/>
      <name val="Courier New"/>
      <family val="3"/>
    </font>
    <font>
      <i/>
      <sz val="11"/>
      <color rgb="FF000000"/>
      <name val="Open Sans"/>
      <family val="2"/>
    </font>
    <font>
      <i/>
      <sz val="12"/>
      <color rgb="FF000000"/>
      <name val="Open Sans"/>
      <family val="2"/>
    </font>
    <font>
      <i/>
      <sz val="10"/>
      <color rgb="FF000000"/>
      <name val="Open Sans"/>
      <family val="2"/>
    </font>
    <font>
      <b/>
      <i/>
      <sz val="12"/>
      <color rgb="FF000000"/>
      <name val="Open Sans"/>
      <family val="2"/>
    </font>
    <font>
      <i/>
      <sz val="11"/>
      <color theme="1"/>
      <name val="Open Sans"/>
      <family val="2"/>
    </font>
    <font>
      <b/>
      <sz val="11"/>
      <color theme="1"/>
      <name val="Calibri"/>
      <family val="2"/>
      <scheme val="minor"/>
    </font>
    <font>
      <sz val="14"/>
      <name val="Open Sans"/>
      <family val="2"/>
    </font>
    <font>
      <b/>
      <sz val="14"/>
      <name val="Open Sans"/>
      <family val="2"/>
    </font>
    <font>
      <u/>
      <sz val="12"/>
      <name val="Open Sans"/>
      <family val="2"/>
    </font>
  </fonts>
  <fills count="13">
    <fill>
      <patternFill patternType="none"/>
    </fill>
    <fill>
      <patternFill patternType="gray125"/>
    </fill>
    <fill>
      <patternFill patternType="solid">
        <fgColor rgb="FFF3F3F3"/>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59999389629810485"/>
        <bgColor indexed="64"/>
      </patternFill>
    </fill>
    <fill>
      <patternFill patternType="solid">
        <fgColor rgb="FF005856"/>
        <bgColor indexed="64"/>
      </patternFill>
    </fill>
    <fill>
      <patternFill patternType="solid">
        <fgColor rgb="FFFFC000"/>
        <bgColor indexed="64"/>
      </patternFill>
    </fill>
    <fill>
      <patternFill patternType="solid">
        <fgColor theme="5" tint="0.59999389629810485"/>
        <bgColor indexed="64"/>
      </patternFill>
    </fill>
    <fill>
      <patternFill patternType="solid">
        <fgColor rgb="FF8FF994"/>
        <bgColor indexed="64"/>
      </patternFill>
    </fill>
    <fill>
      <patternFill patternType="solid">
        <fgColor rgb="FFF2F2F2"/>
        <bgColor indexed="64"/>
      </patternFill>
    </fill>
    <fill>
      <patternFill patternType="solid">
        <fgColor theme="8" tint="0.79998168889431442"/>
        <bgColor indexed="64"/>
      </patternFill>
    </fill>
    <fill>
      <patternFill patternType="solid">
        <fgColor rgb="FFFBC5C5"/>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medium">
        <color auto="1"/>
      </left>
      <right/>
      <top style="medium">
        <color auto="1"/>
      </top>
      <bottom style="thin">
        <color auto="1"/>
      </bottom>
      <diagonal/>
    </border>
    <border>
      <left/>
      <right style="medium">
        <color auto="1"/>
      </right>
      <top style="medium">
        <color indexed="64"/>
      </top>
      <bottom style="thin">
        <color auto="1"/>
      </bottom>
      <diagonal/>
    </border>
    <border>
      <left style="medium">
        <color auto="1"/>
      </left>
      <right style="medium">
        <color auto="1"/>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thin">
        <color indexed="64"/>
      </top>
      <bottom style="medium">
        <color auto="1"/>
      </bottom>
      <diagonal/>
    </border>
    <border>
      <left/>
      <right style="medium">
        <color auto="1"/>
      </right>
      <top style="thin">
        <color auto="1"/>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style="thin">
        <color auto="1"/>
      </right>
      <top/>
      <bottom/>
      <diagonal/>
    </border>
    <border>
      <left style="medium">
        <color auto="1"/>
      </left>
      <right style="medium">
        <color auto="1"/>
      </right>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indexed="64"/>
      </top>
      <bottom/>
      <diagonal/>
    </border>
    <border>
      <left style="medium">
        <color indexed="64"/>
      </left>
      <right style="medium">
        <color indexed="64"/>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auto="1"/>
      </left>
      <right/>
      <top style="thin">
        <color auto="1"/>
      </top>
      <bottom style="thin">
        <color indexed="64"/>
      </bottom>
      <diagonal/>
    </border>
    <border>
      <left/>
      <right style="medium">
        <color auto="1"/>
      </right>
      <top style="thin">
        <color auto="1"/>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xf numFmtId="43" fontId="1" fillId="0" borderId="0" applyFont="0" applyFill="0" applyBorder="0" applyAlignment="0" applyProtection="0"/>
    <xf numFmtId="0" fontId="3" fillId="0" borderId="0"/>
    <xf numFmtId="0" fontId="14" fillId="0" borderId="0" applyNumberFormat="0" applyFill="0" applyBorder="0" applyAlignment="0" applyProtection="0"/>
    <xf numFmtId="0" fontId="8" fillId="0" borderId="0"/>
    <xf numFmtId="0" fontId="1" fillId="0" borderId="0"/>
    <xf numFmtId="0" fontId="8" fillId="0" borderId="0"/>
  </cellStyleXfs>
  <cellXfs count="185">
    <xf numFmtId="0" fontId="0" fillId="0" borderId="0" xfId="0"/>
    <xf numFmtId="0" fontId="3" fillId="0" borderId="0" xfId="2"/>
    <xf numFmtId="0" fontId="2" fillId="3" borderId="0" xfId="2" applyFont="1" applyFill="1"/>
    <xf numFmtId="0" fontId="5" fillId="4" borderId="0" xfId="2" applyFont="1" applyFill="1"/>
    <xf numFmtId="0" fontId="4" fillId="2" borderId="0" xfId="0" applyFont="1" applyFill="1" applyBorder="1" applyAlignment="1">
      <alignment horizontal="center" vertical="center" wrapText="1"/>
    </xf>
    <xf numFmtId="0" fontId="6" fillId="0" borderId="0" xfId="0" applyFont="1" applyBorder="1" applyAlignment="1">
      <alignment vertical="center" wrapText="1"/>
    </xf>
    <xf numFmtId="0" fontId="6" fillId="0" borderId="0" xfId="0" applyFont="1" applyBorder="1" applyAlignment="1">
      <alignment horizontal="center" vertical="center" wrapText="1"/>
    </xf>
    <xf numFmtId="0" fontId="7" fillId="0" borderId="0" xfId="0" applyFont="1" applyAlignment="1">
      <alignment horizontal="center" vertical="center"/>
    </xf>
    <xf numFmtId="0" fontId="3" fillId="0" borderId="0" xfId="0" applyFont="1" applyAlignment="1">
      <alignment horizontal="left" vertical="center"/>
    </xf>
    <xf numFmtId="0" fontId="0" fillId="0" borderId="0" xfId="0" applyAlignment="1">
      <alignment horizontal="center" vertical="center"/>
    </xf>
    <xf numFmtId="165" fontId="2" fillId="3" borderId="0" xfId="2" applyNumberFormat="1" applyFont="1" applyFill="1"/>
    <xf numFmtId="0" fontId="3" fillId="0" borderId="0" xfId="2" applyAlignment="1">
      <alignment horizontal="center" vertical="center" wrapText="1"/>
    </xf>
    <xf numFmtId="0" fontId="2" fillId="3" borderId="0" xfId="2" applyFont="1" applyFill="1" applyAlignment="1">
      <alignment horizontal="center" vertical="center" wrapText="1"/>
    </xf>
    <xf numFmtId="0" fontId="5" fillId="4" borderId="0" xfId="2" applyFont="1" applyFill="1" applyAlignment="1">
      <alignment horizontal="center" vertical="center" wrapText="1"/>
    </xf>
    <xf numFmtId="0" fontId="20" fillId="0" borderId="0" xfId="5" applyFont="1"/>
    <xf numFmtId="0" fontId="0" fillId="0" borderId="0" xfId="0" applyProtection="1">
      <protection locked="0"/>
    </xf>
    <xf numFmtId="0" fontId="21" fillId="0" borderId="0" xfId="5" applyFont="1"/>
    <xf numFmtId="0" fontId="21" fillId="0" borderId="0" xfId="5" applyFont="1" applyAlignment="1">
      <alignment horizontal="center" vertical="center"/>
    </xf>
    <xf numFmtId="0" fontId="21" fillId="0" borderId="0" xfId="5" applyFont="1" applyAlignment="1">
      <alignment vertical="center"/>
    </xf>
    <xf numFmtId="0" fontId="21" fillId="11" borderId="1" xfId="5" applyFont="1" applyFill="1" applyBorder="1" applyAlignment="1">
      <alignment horizontal="center" vertical="center" wrapText="1"/>
    </xf>
    <xf numFmtId="0" fontId="21" fillId="0" borderId="1" xfId="5" applyFont="1" applyBorder="1" applyAlignment="1">
      <alignment horizontal="center" vertical="center"/>
    </xf>
    <xf numFmtId="2" fontId="27" fillId="0" borderId="1" xfId="5" applyNumberFormat="1" applyFont="1" applyFill="1" applyBorder="1" applyAlignment="1">
      <alignment horizontal="center" vertical="center"/>
    </xf>
    <xf numFmtId="1" fontId="27" fillId="0" borderId="1" xfId="5" applyNumberFormat="1" applyFont="1" applyFill="1" applyBorder="1" applyAlignment="1">
      <alignment horizontal="center" vertical="center"/>
    </xf>
    <xf numFmtId="0" fontId="21" fillId="0" borderId="0" xfId="5" applyFont="1" applyBorder="1" applyAlignment="1">
      <alignment horizontal="center" vertical="center"/>
    </xf>
    <xf numFmtId="2" fontId="29" fillId="0" borderId="33" xfId="5" applyNumberFormat="1" applyFont="1" applyFill="1" applyBorder="1" applyAlignment="1" applyProtection="1">
      <alignment horizontal="center" vertical="center"/>
    </xf>
    <xf numFmtId="2" fontId="29" fillId="0" borderId="16" xfId="5" applyNumberFormat="1" applyFont="1" applyFill="1" applyBorder="1" applyAlignment="1" applyProtection="1">
      <alignment horizontal="center" vertical="center"/>
    </xf>
    <xf numFmtId="2" fontId="29" fillId="0" borderId="30" xfId="5" applyNumberFormat="1" applyFont="1" applyFill="1" applyBorder="1" applyAlignment="1" applyProtection="1">
      <alignment horizontal="center" vertical="center"/>
    </xf>
    <xf numFmtId="2" fontId="13" fillId="9" borderId="33" xfId="5" applyNumberFormat="1" applyFont="1" applyFill="1" applyBorder="1" applyAlignment="1" applyProtection="1">
      <alignment horizontal="center" vertical="center"/>
    </xf>
    <xf numFmtId="1" fontId="13" fillId="9" borderId="30" xfId="5" applyNumberFormat="1" applyFont="1" applyFill="1" applyBorder="1" applyAlignment="1" applyProtection="1">
      <alignment horizontal="center" vertical="center"/>
    </xf>
    <xf numFmtId="0" fontId="21" fillId="8" borderId="1" xfId="5" applyFont="1" applyFill="1" applyBorder="1" applyAlignment="1" applyProtection="1">
      <alignment horizontal="center" vertical="center"/>
      <protection locked="0"/>
    </xf>
    <xf numFmtId="165" fontId="21" fillId="8" borderId="1" xfId="5" applyNumberFormat="1" applyFont="1" applyFill="1" applyBorder="1" applyAlignment="1" applyProtection="1">
      <alignment horizontal="center" vertical="center"/>
      <protection locked="0"/>
    </xf>
    <xf numFmtId="2" fontId="21" fillId="8" borderId="1" xfId="5" applyNumberFormat="1" applyFont="1" applyFill="1" applyBorder="1" applyAlignment="1" applyProtection="1">
      <alignment horizontal="center" vertical="center"/>
      <protection locked="0"/>
    </xf>
    <xf numFmtId="0" fontId="21" fillId="0" borderId="31" xfId="5" applyFont="1" applyBorder="1" applyAlignment="1" applyProtection="1">
      <alignment horizontal="center" vertical="center"/>
    </xf>
    <xf numFmtId="0" fontId="21" fillId="0" borderId="25" xfId="5" applyFont="1" applyBorder="1" applyAlignment="1" applyProtection="1">
      <alignment horizontal="center" vertical="center"/>
    </xf>
    <xf numFmtId="0" fontId="21" fillId="0" borderId="0" xfId="5" applyFont="1" applyAlignment="1" applyProtection="1">
      <alignment vertical="center"/>
      <protection locked="0"/>
    </xf>
    <xf numFmtId="0" fontId="21" fillId="0" borderId="0" xfId="5" applyFont="1" applyProtection="1">
      <protection locked="0"/>
    </xf>
    <xf numFmtId="0" fontId="20" fillId="0" borderId="0" xfId="5" applyFont="1" applyProtection="1">
      <protection locked="0"/>
    </xf>
    <xf numFmtId="0" fontId="21" fillId="0" borderId="0" xfId="5" applyFont="1" applyBorder="1" applyAlignment="1" applyProtection="1">
      <alignment vertical="center"/>
      <protection locked="0"/>
    </xf>
    <xf numFmtId="0" fontId="21" fillId="0" borderId="0" xfId="5" applyFont="1" applyBorder="1" applyProtection="1">
      <protection locked="0"/>
    </xf>
    <xf numFmtId="0" fontId="0" fillId="0" borderId="0" xfId="0" applyBorder="1" applyAlignment="1" applyProtection="1">
      <alignment vertical="center" wrapText="1"/>
      <protection locked="0"/>
    </xf>
    <xf numFmtId="0" fontId="21" fillId="0" borderId="0" xfId="6" applyFont="1" applyBorder="1" applyAlignment="1" applyProtection="1">
      <alignment vertical="center"/>
      <protection locked="0"/>
    </xf>
    <xf numFmtId="0" fontId="5" fillId="4" borderId="0" xfId="0" applyFont="1" applyFill="1"/>
    <xf numFmtId="2" fontId="18" fillId="10" borderId="1" xfId="0" applyNumberFormat="1" applyFont="1" applyFill="1" applyBorder="1" applyAlignment="1" applyProtection="1">
      <alignment horizontal="center" vertical="center"/>
    </xf>
    <xf numFmtId="2" fontId="21" fillId="0" borderId="1" xfId="5" applyNumberFormat="1" applyFont="1" applyFill="1" applyBorder="1" applyAlignment="1" applyProtection="1">
      <alignment horizontal="center" vertical="center"/>
      <protection locked="0"/>
    </xf>
    <xf numFmtId="0" fontId="7" fillId="0" borderId="2" xfId="0" applyFont="1" applyBorder="1" applyAlignment="1" applyProtection="1">
      <alignment horizontal="left" vertical="center" wrapText="1"/>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xf numFmtId="0" fontId="21" fillId="0" borderId="5" xfId="0" applyFont="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28" fillId="0" borderId="1" xfId="3" applyFont="1" applyBorder="1" applyAlignment="1">
      <alignment horizontal="center"/>
    </xf>
    <xf numFmtId="0" fontId="7" fillId="0" borderId="5" xfId="0" applyFont="1" applyBorder="1" applyAlignment="1" applyProtection="1">
      <alignment horizontal="left" vertical="center" wrapText="1"/>
    </xf>
    <xf numFmtId="0" fontId="0" fillId="0" borderId="6" xfId="0" applyFont="1" applyBorder="1" applyAlignment="1">
      <alignment horizontal="left" vertical="center" wrapText="1"/>
    </xf>
    <xf numFmtId="0" fontId="0" fillId="0" borderId="7" xfId="0" applyFont="1" applyBorder="1" applyAlignment="1">
      <alignment horizontal="left" vertical="center" wrapText="1"/>
    </xf>
    <xf numFmtId="0" fontId="0" fillId="0" borderId="8" xfId="0" applyFont="1" applyBorder="1" applyAlignment="1">
      <alignment horizontal="left" vertical="center" wrapText="1"/>
    </xf>
    <xf numFmtId="0" fontId="0" fillId="0" borderId="9" xfId="0" applyFont="1" applyBorder="1" applyAlignment="1">
      <alignment horizontal="left" vertical="center" wrapText="1"/>
    </xf>
    <xf numFmtId="0" fontId="0" fillId="0" borderId="10" xfId="0" applyFont="1" applyBorder="1" applyAlignment="1">
      <alignment horizontal="left" vertical="center" wrapText="1"/>
    </xf>
    <xf numFmtId="0" fontId="7" fillId="0" borderId="1" xfId="0" applyFont="1" applyBorder="1" applyAlignment="1" applyProtection="1">
      <alignment horizontal="right" vertical="center"/>
    </xf>
    <xf numFmtId="0" fontId="12" fillId="0" borderId="2" xfId="0" applyFont="1" applyBorder="1" applyAlignment="1" applyProtection="1">
      <alignment horizontal="left" vertical="center" wrapText="1"/>
    </xf>
    <xf numFmtId="0" fontId="11" fillId="0" borderId="1" xfId="0" applyFont="1" applyBorder="1" applyAlignment="1">
      <alignment horizontal="left" vertical="center"/>
    </xf>
    <xf numFmtId="0" fontId="11" fillId="0" borderId="1" xfId="0" applyFont="1" applyBorder="1" applyAlignment="1">
      <alignment horizontal="left" vertical="center" wrapText="1"/>
    </xf>
    <xf numFmtId="0" fontId="10" fillId="6" borderId="12" xfId="0" applyFont="1" applyFill="1" applyBorder="1" applyAlignment="1" applyProtection="1">
      <alignment horizontal="center" vertical="top"/>
    </xf>
    <xf numFmtId="0" fontId="10" fillId="6" borderId="7" xfId="0" applyFont="1" applyFill="1" applyBorder="1" applyAlignment="1" applyProtection="1">
      <alignment horizontal="center" vertical="top"/>
    </xf>
    <xf numFmtId="0" fontId="12" fillId="0" borderId="5" xfId="0" applyFont="1" applyBorder="1" applyAlignment="1" applyProtection="1">
      <alignment horizontal="left" vertical="center" wrapText="1"/>
    </xf>
    <xf numFmtId="0" fontId="0" fillId="0" borderId="11" xfId="0" applyFont="1" applyBorder="1" applyAlignment="1">
      <alignment horizontal="left" vertical="center" wrapText="1"/>
    </xf>
    <xf numFmtId="0" fontId="0" fillId="0" borderId="0" xfId="0" applyFont="1" applyAlignment="1">
      <alignment horizontal="left" vertical="center" wrapText="1"/>
    </xf>
    <xf numFmtId="0" fontId="0" fillId="0" borderId="12" xfId="0" applyFont="1" applyBorder="1" applyAlignment="1">
      <alignment horizontal="left" vertical="center" wrapText="1"/>
    </xf>
    <xf numFmtId="0" fontId="11" fillId="0" borderId="5" xfId="0" applyFont="1" applyBorder="1" applyAlignment="1" applyProtection="1">
      <alignment horizontal="center" vertical="center" wrapText="1"/>
    </xf>
    <xf numFmtId="165" fontId="13" fillId="9" borderId="1" xfId="0" applyNumberFormat="1" applyFont="1" applyFill="1" applyBorder="1" applyAlignment="1" applyProtection="1">
      <alignment horizontal="center" vertical="center"/>
    </xf>
    <xf numFmtId="2" fontId="13" fillId="9" borderId="1" xfId="0" applyNumberFormat="1" applyFont="1" applyFill="1" applyBorder="1" applyAlignment="1" applyProtection="1">
      <alignment horizontal="center" vertical="center"/>
    </xf>
    <xf numFmtId="0" fontId="10" fillId="6" borderId="2" xfId="0" applyFont="1" applyFill="1" applyBorder="1" applyAlignment="1" applyProtection="1">
      <alignment horizontal="center" vertical="center"/>
    </xf>
    <xf numFmtId="0" fontId="10" fillId="6" borderId="4" xfId="0" applyFont="1" applyFill="1" applyBorder="1" applyAlignment="1" applyProtection="1">
      <alignment horizontal="center" vertical="center"/>
    </xf>
    <xf numFmtId="164" fontId="12" fillId="8" borderId="1" xfId="1" applyNumberFormat="1" applyFont="1" applyFill="1" applyBorder="1" applyAlignment="1" applyProtection="1">
      <alignment horizontal="center" vertical="center"/>
      <protection locked="0"/>
    </xf>
    <xf numFmtId="0" fontId="12" fillId="0" borderId="1" xfId="0" applyFont="1" applyBorder="1" applyAlignment="1" applyProtection="1">
      <alignment horizontal="center" vertical="center"/>
    </xf>
    <xf numFmtId="0" fontId="36" fillId="0" borderId="1" xfId="0" applyFont="1" applyBorder="1" applyAlignment="1" applyProtection="1">
      <alignment horizontal="left" vertical="top"/>
    </xf>
    <xf numFmtId="0" fontId="10" fillId="6" borderId="5" xfId="0" applyFont="1" applyFill="1" applyBorder="1" applyAlignment="1" applyProtection="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wrapText="1"/>
    </xf>
    <xf numFmtId="0" fontId="0" fillId="0" borderId="12" xfId="0" applyBorder="1" applyAlignment="1">
      <alignment horizontal="center" vertical="center" wrapText="1"/>
    </xf>
    <xf numFmtId="0" fontId="18" fillId="10" borderId="2" xfId="0" applyFont="1" applyFill="1" applyBorder="1" applyAlignment="1" applyProtection="1">
      <alignment horizontal="center" vertical="center"/>
    </xf>
    <xf numFmtId="0" fontId="18" fillId="10" borderId="3" xfId="0" applyFont="1" applyFill="1" applyBorder="1" applyAlignment="1" applyProtection="1">
      <alignment horizontal="center" vertical="center"/>
    </xf>
    <xf numFmtId="0" fontId="18" fillId="10" borderId="4" xfId="0" applyFont="1" applyFill="1" applyBorder="1" applyAlignment="1" applyProtection="1">
      <alignment horizontal="center" vertical="center"/>
    </xf>
    <xf numFmtId="0" fontId="16" fillId="9" borderId="2" xfId="4" applyFont="1" applyFill="1" applyBorder="1" applyAlignment="1" applyProtection="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9" fillId="0" borderId="2" xfId="0" applyFont="1" applyBorder="1" applyAlignment="1" applyProtection="1">
      <alignment horizontal="center" vertical="center"/>
    </xf>
    <xf numFmtId="0" fontId="19" fillId="0" borderId="3" xfId="0" applyFont="1" applyBorder="1" applyAlignment="1" applyProtection="1">
      <alignment horizontal="center" vertical="center"/>
    </xf>
    <xf numFmtId="0" fontId="19" fillId="0" borderId="4" xfId="0" applyFont="1" applyBorder="1" applyAlignment="1" applyProtection="1">
      <alignment horizontal="center" vertical="center"/>
    </xf>
    <xf numFmtId="0" fontId="36" fillId="0" borderId="1" xfId="0" applyFont="1" applyBorder="1" applyAlignment="1" applyProtection="1">
      <alignment horizontal="left" vertical="center"/>
    </xf>
    <xf numFmtId="0" fontId="7" fillId="0" borderId="2" xfId="0" applyFont="1" applyBorder="1" applyAlignment="1" applyProtection="1">
      <alignment horizontal="right" vertical="center"/>
    </xf>
    <xf numFmtId="0" fontId="7" fillId="0" borderId="4" xfId="0" applyFont="1" applyBorder="1" applyAlignment="1" applyProtection="1">
      <alignment horizontal="right" vertical="center"/>
    </xf>
    <xf numFmtId="0" fontId="15" fillId="5" borderId="2" xfId="4" applyFont="1" applyFill="1" applyBorder="1" applyAlignment="1" applyProtection="1">
      <alignment horizontal="center" vertical="center" wrapText="1"/>
    </xf>
    <xf numFmtId="0" fontId="16" fillId="8" borderId="2" xfId="4" applyFont="1" applyFill="1" applyBorder="1" applyAlignment="1" applyProtection="1">
      <alignment horizontal="center" vertical="center" wrapText="1"/>
    </xf>
    <xf numFmtId="0" fontId="16" fillId="7" borderId="2" xfId="4" applyFont="1" applyFill="1" applyBorder="1" applyAlignment="1" applyProtection="1">
      <alignment horizontal="center" vertical="center" wrapText="1"/>
    </xf>
    <xf numFmtId="0" fontId="17" fillId="0" borderId="1" xfId="0" applyFont="1" applyBorder="1" applyAlignment="1" applyProtection="1">
      <alignment horizontal="center" vertical="center"/>
    </xf>
    <xf numFmtId="2" fontId="13" fillId="9" borderId="13" xfId="0" applyNumberFormat="1" applyFont="1" applyFill="1" applyBorder="1" applyAlignment="1" applyProtection="1">
      <alignment horizontal="center" vertical="center"/>
    </xf>
    <xf numFmtId="0" fontId="11" fillId="0" borderId="1" xfId="0" applyFont="1" applyBorder="1" applyAlignment="1" applyProtection="1">
      <alignment horizontal="center" vertical="center"/>
    </xf>
    <xf numFmtId="0" fontId="11" fillId="7" borderId="2" xfId="0" applyFont="1" applyFill="1" applyBorder="1" applyAlignment="1" applyProtection="1">
      <alignment horizontal="center" vertical="center" wrapText="1"/>
      <protection locked="0"/>
    </xf>
    <xf numFmtId="0" fontId="9" fillId="5" borderId="5" xfId="2" applyFont="1" applyFill="1" applyBorder="1" applyAlignment="1" applyProtection="1">
      <alignment horizontal="center" vertical="center" wrapText="1"/>
    </xf>
    <xf numFmtId="0" fontId="10" fillId="6" borderId="1" xfId="0" applyFont="1" applyFill="1" applyBorder="1" applyAlignment="1" applyProtection="1">
      <alignment horizontal="center" vertical="center"/>
    </xf>
    <xf numFmtId="0" fontId="11" fillId="7" borderId="1" xfId="0" applyFont="1" applyFill="1" applyBorder="1" applyAlignment="1" applyProtection="1">
      <alignment horizontal="center" vertical="center"/>
      <protection locked="0"/>
    </xf>
    <xf numFmtId="0" fontId="16" fillId="7" borderId="1" xfId="4"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16" fillId="8" borderId="3" xfId="4" applyFont="1" applyFill="1" applyBorder="1" applyAlignment="1" applyProtection="1">
      <alignment horizontal="center" vertical="center" wrapText="1"/>
    </xf>
    <xf numFmtId="0" fontId="16" fillId="8" borderId="4" xfId="4" applyFont="1" applyFill="1" applyBorder="1" applyAlignment="1" applyProtection="1">
      <alignment horizontal="center" vertical="center" wrapText="1"/>
    </xf>
    <xf numFmtId="0" fontId="17" fillId="0" borderId="2" xfId="0" applyFont="1" applyBorder="1" applyAlignment="1" applyProtection="1">
      <alignment horizontal="center" vertical="center"/>
    </xf>
    <xf numFmtId="0" fontId="17" fillId="0" borderId="3" xfId="0" applyFont="1" applyBorder="1" applyAlignment="1" applyProtection="1">
      <alignment horizontal="center" vertical="center"/>
    </xf>
    <xf numFmtId="0" fontId="17" fillId="0" borderId="4" xfId="0" applyFont="1" applyBorder="1" applyAlignment="1" applyProtection="1">
      <alignment horizontal="center" vertical="center"/>
    </xf>
    <xf numFmtId="0" fontId="31" fillId="0" borderId="1" xfId="4" applyFont="1" applyBorder="1" applyAlignment="1" applyProtection="1">
      <alignment horizontal="left" vertical="center" wrapText="1"/>
    </xf>
    <xf numFmtId="0" fontId="34" fillId="0" borderId="1" xfId="6" applyFont="1" applyBorder="1" applyAlignment="1" applyProtection="1">
      <alignment horizontal="center" vertical="center"/>
    </xf>
    <xf numFmtId="0" fontId="16" fillId="9" borderId="1" xfId="4" applyFont="1" applyFill="1" applyBorder="1" applyAlignment="1" applyProtection="1">
      <alignment horizontal="center" vertical="center" wrapText="1"/>
    </xf>
    <xf numFmtId="0" fontId="18" fillId="10" borderId="1" xfId="0" applyFont="1" applyFill="1" applyBorder="1" applyAlignment="1" applyProtection="1">
      <alignment horizontal="center" vertical="center"/>
    </xf>
    <xf numFmtId="0" fontId="19" fillId="0" borderId="1" xfId="0" applyFont="1" applyBorder="1" applyAlignment="1" applyProtection="1">
      <alignment horizontal="center" vertical="center"/>
    </xf>
    <xf numFmtId="0" fontId="31" fillId="0" borderId="5" xfId="4" applyFont="1" applyBorder="1" applyAlignment="1" applyProtection="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11" xfId="0" applyBorder="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30" fillId="0" borderId="1" xfId="4" applyFont="1" applyBorder="1" applyAlignment="1" applyProtection="1">
      <alignment horizontal="center" vertical="center" wrapText="1"/>
    </xf>
    <xf numFmtId="0" fontId="21" fillId="0" borderId="34" xfId="5" applyFont="1" applyFill="1" applyBorder="1" applyAlignment="1">
      <alignment horizontal="center" vertical="center" wrapText="1"/>
    </xf>
    <xf numFmtId="0" fontId="1" fillId="0" borderId="13" xfId="0" applyFont="1" applyBorder="1" applyAlignment="1">
      <alignment horizontal="center" vertical="center" wrapText="1"/>
    </xf>
    <xf numFmtId="0" fontId="21" fillId="0" borderId="2" xfId="5"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21" fillId="11" borderId="34" xfId="5" applyFont="1" applyFill="1" applyBorder="1" applyAlignment="1">
      <alignment horizontal="center" vertical="center" wrapText="1"/>
    </xf>
    <xf numFmtId="0" fontId="0" fillId="0" borderId="13" xfId="0" applyBorder="1" applyAlignment="1">
      <alignment horizontal="center" vertical="center" wrapText="1"/>
    </xf>
    <xf numFmtId="0" fontId="21" fillId="12" borderId="34" xfId="5" applyFont="1" applyFill="1" applyBorder="1" applyAlignment="1">
      <alignment horizontal="center" vertical="center" wrapText="1"/>
    </xf>
    <xf numFmtId="0" fontId="21" fillId="0" borderId="34" xfId="5" applyFont="1" applyBorder="1" applyAlignment="1">
      <alignment horizontal="center" vertical="center" wrapText="1"/>
    </xf>
    <xf numFmtId="0" fontId="21" fillId="12" borderId="2" xfId="5" applyFont="1" applyFill="1" applyBorder="1" applyAlignment="1">
      <alignment horizontal="center" vertical="center" wrapText="1"/>
    </xf>
    <xf numFmtId="0" fontId="21" fillId="11" borderId="1" xfId="5" applyFont="1" applyFill="1" applyBorder="1" applyAlignment="1">
      <alignment horizontal="center" vertical="center"/>
    </xf>
    <xf numFmtId="0" fontId="21" fillId="0" borderId="1" xfId="5" applyFont="1" applyBorder="1" applyAlignment="1">
      <alignment horizontal="center" vertical="center"/>
    </xf>
    <xf numFmtId="0" fontId="22" fillId="5" borderId="38" xfId="4" applyFont="1" applyFill="1" applyBorder="1" applyAlignment="1" applyProtection="1">
      <alignment horizontal="center" vertical="center" wrapText="1"/>
    </xf>
    <xf numFmtId="0" fontId="22" fillId="5" borderId="39" xfId="4" applyFont="1" applyFill="1" applyBorder="1" applyAlignment="1" applyProtection="1">
      <alignment horizontal="center" vertical="center" wrapText="1"/>
    </xf>
    <xf numFmtId="0" fontId="22" fillId="5" borderId="40" xfId="4" applyFont="1" applyFill="1" applyBorder="1" applyAlignment="1" applyProtection="1">
      <alignment horizontal="center" vertical="center" wrapText="1"/>
    </xf>
    <xf numFmtId="0" fontId="22" fillId="5" borderId="25" xfId="4" applyFont="1" applyFill="1" applyBorder="1" applyAlignment="1" applyProtection="1">
      <alignment horizontal="center" vertical="center" wrapText="1"/>
    </xf>
    <xf numFmtId="0" fontId="22" fillId="5" borderId="1" xfId="4" applyFont="1" applyFill="1" applyBorder="1" applyAlignment="1" applyProtection="1">
      <alignment horizontal="center" vertical="center" wrapText="1"/>
    </xf>
    <xf numFmtId="0" fontId="22" fillId="5" borderId="41" xfId="4" applyFont="1" applyFill="1" applyBorder="1" applyAlignment="1" applyProtection="1">
      <alignment horizontal="center" vertical="center" wrapText="1"/>
    </xf>
    <xf numFmtId="0" fontId="22" fillId="5" borderId="42" xfId="4" applyFont="1" applyFill="1" applyBorder="1" applyAlignment="1" applyProtection="1">
      <alignment horizontal="center" vertical="center" wrapText="1"/>
    </xf>
    <xf numFmtId="0" fontId="22" fillId="5" borderId="43" xfId="4" applyFont="1" applyFill="1" applyBorder="1" applyAlignment="1" applyProtection="1">
      <alignment horizontal="center" vertical="center" wrapText="1"/>
    </xf>
    <xf numFmtId="0" fontId="22" fillId="5" borderId="44" xfId="4" applyFont="1" applyFill="1" applyBorder="1" applyAlignment="1" applyProtection="1">
      <alignment horizontal="center" vertical="center" wrapText="1"/>
    </xf>
    <xf numFmtId="0" fontId="15" fillId="5" borderId="1" xfId="4" applyFont="1" applyFill="1" applyBorder="1" applyAlignment="1" applyProtection="1">
      <alignment horizontal="center" vertical="center" wrapText="1"/>
    </xf>
    <xf numFmtId="0" fontId="21" fillId="0" borderId="7" xfId="5" applyFont="1" applyBorder="1" applyAlignment="1" applyProtection="1">
      <alignment horizontal="center" vertical="center"/>
    </xf>
    <xf numFmtId="0" fontId="21" fillId="0" borderId="12" xfId="5" applyFont="1" applyBorder="1" applyAlignment="1" applyProtection="1">
      <alignment horizontal="center" vertical="center"/>
    </xf>
    <xf numFmtId="0" fontId="21" fillId="0" borderId="10" xfId="5" applyFont="1" applyBorder="1" applyAlignment="1" applyProtection="1">
      <alignment horizontal="center" vertical="center"/>
    </xf>
    <xf numFmtId="0" fontId="23" fillId="11" borderId="26" xfId="5" applyFont="1" applyFill="1" applyBorder="1" applyAlignment="1" applyProtection="1">
      <alignment horizontal="right" vertical="center" wrapText="1"/>
    </xf>
    <xf numFmtId="0" fontId="0" fillId="0" borderId="27" xfId="0" applyBorder="1" applyAlignment="1">
      <alignment horizontal="right" vertical="center"/>
    </xf>
    <xf numFmtId="0" fontId="13" fillId="12" borderId="22" xfId="5" applyFont="1" applyFill="1" applyBorder="1" applyAlignment="1" applyProtection="1">
      <alignment horizontal="left" vertical="center"/>
    </xf>
    <xf numFmtId="0" fontId="13" fillId="12" borderId="23" xfId="5" applyFont="1" applyFill="1" applyBorder="1" applyAlignment="1" applyProtection="1">
      <alignment horizontal="left" vertical="center"/>
    </xf>
    <xf numFmtId="0" fontId="13" fillId="12" borderId="24" xfId="5" applyFont="1" applyFill="1" applyBorder="1" applyAlignment="1" applyProtection="1">
      <alignment horizontal="left" vertical="center"/>
    </xf>
    <xf numFmtId="0" fontId="24" fillId="0" borderId="32" xfId="5" applyFont="1" applyBorder="1" applyAlignment="1" applyProtection="1">
      <alignment horizontal="center" vertical="center"/>
    </xf>
    <xf numFmtId="0" fontId="24" fillId="0" borderId="29" xfId="5" applyFont="1" applyBorder="1" applyAlignment="1" applyProtection="1">
      <alignment horizontal="center" vertical="center"/>
    </xf>
    <xf numFmtId="0" fontId="24" fillId="0" borderId="31" xfId="5" applyFont="1" applyBorder="1" applyAlignment="1" applyProtection="1">
      <alignment horizontal="center" vertical="center"/>
    </xf>
    <xf numFmtId="0" fontId="0" fillId="0" borderId="35" xfId="0" applyBorder="1" applyAlignment="1">
      <alignment horizontal="center" vertical="center"/>
    </xf>
    <xf numFmtId="0" fontId="0" fillId="0" borderId="13" xfId="0" applyBorder="1" applyAlignment="1">
      <alignment horizontal="center" vertical="center"/>
    </xf>
    <xf numFmtId="0" fontId="21" fillId="0" borderId="2" xfId="5" applyFont="1" applyBorder="1" applyAlignment="1">
      <alignment horizontal="center" vertical="center"/>
    </xf>
    <xf numFmtId="0" fontId="23" fillId="12" borderId="20" xfId="5" applyFont="1" applyFill="1" applyBorder="1" applyAlignment="1" applyProtection="1">
      <alignment horizontal="right" vertical="center"/>
    </xf>
    <xf numFmtId="0" fontId="23" fillId="12" borderId="21" xfId="5" applyFont="1" applyFill="1" applyBorder="1" applyAlignment="1" applyProtection="1">
      <alignment horizontal="right" vertical="center"/>
    </xf>
    <xf numFmtId="0" fontId="23" fillId="12" borderId="14" xfId="5" applyFont="1" applyFill="1" applyBorder="1" applyAlignment="1" applyProtection="1">
      <alignment horizontal="right" vertical="center"/>
    </xf>
    <xf numFmtId="0" fontId="23" fillId="12" borderId="15" xfId="5" applyFont="1" applyFill="1" applyBorder="1" applyAlignment="1" applyProtection="1">
      <alignment horizontal="right" vertical="center"/>
    </xf>
    <xf numFmtId="0" fontId="35" fillId="0" borderId="34" xfId="0" applyFont="1" applyBorder="1" applyAlignment="1">
      <alignment horizontal="center" vertical="center" wrapText="1"/>
    </xf>
    <xf numFmtId="2" fontId="13" fillId="9" borderId="28" xfId="5" applyNumberFormat="1" applyFont="1" applyFill="1" applyBorder="1" applyAlignment="1" applyProtection="1">
      <alignment horizontal="center" vertical="center"/>
    </xf>
    <xf numFmtId="2" fontId="13" fillId="9" borderId="30" xfId="5" applyNumberFormat="1" applyFont="1" applyFill="1" applyBorder="1" applyAlignment="1" applyProtection="1">
      <alignment horizontal="center" vertical="center"/>
    </xf>
    <xf numFmtId="0" fontId="13" fillId="11" borderId="17" xfId="5" applyFont="1" applyFill="1" applyBorder="1" applyAlignment="1" applyProtection="1">
      <alignment horizontal="left" vertical="center"/>
    </xf>
    <xf numFmtId="0" fontId="13" fillId="11" borderId="18" xfId="5" applyFont="1" applyFill="1" applyBorder="1" applyAlignment="1" applyProtection="1">
      <alignment horizontal="left" vertical="center"/>
    </xf>
    <xf numFmtId="0" fontId="13" fillId="11" borderId="19" xfId="5" applyFont="1" applyFill="1" applyBorder="1" applyAlignment="1" applyProtection="1">
      <alignment horizontal="left" vertical="center"/>
    </xf>
    <xf numFmtId="0" fontId="23" fillId="11" borderId="14" xfId="5" applyFont="1" applyFill="1" applyBorder="1" applyAlignment="1" applyProtection="1">
      <alignment horizontal="right" vertical="center"/>
    </xf>
    <xf numFmtId="0" fontId="23" fillId="11" borderId="15" xfId="5" applyFont="1" applyFill="1" applyBorder="1" applyAlignment="1" applyProtection="1">
      <alignment horizontal="right" vertical="center"/>
    </xf>
    <xf numFmtId="0" fontId="23" fillId="11" borderId="36" xfId="5" applyFont="1" applyFill="1" applyBorder="1" applyAlignment="1" applyProtection="1">
      <alignment horizontal="right" vertical="center"/>
    </xf>
    <xf numFmtId="0" fontId="23" fillId="11" borderId="37" xfId="5" applyFont="1" applyFill="1" applyBorder="1" applyAlignment="1" applyProtection="1">
      <alignment horizontal="right" vertical="center"/>
    </xf>
    <xf numFmtId="0" fontId="23" fillId="11" borderId="20" xfId="5" applyFont="1" applyFill="1" applyBorder="1" applyAlignment="1" applyProtection="1">
      <alignment horizontal="right" vertical="center"/>
    </xf>
    <xf numFmtId="0" fontId="23" fillId="11" borderId="21" xfId="5" applyFont="1" applyFill="1" applyBorder="1" applyAlignment="1" applyProtection="1">
      <alignment horizontal="right" vertical="center"/>
    </xf>
    <xf numFmtId="0" fontId="25" fillId="11" borderId="17" xfId="4" applyFont="1" applyFill="1" applyBorder="1" applyAlignment="1" applyProtection="1">
      <alignment horizontal="left" vertical="center" wrapText="1"/>
    </xf>
    <xf numFmtId="0" fontId="0" fillId="0" borderId="19" xfId="0" applyBorder="1" applyAlignment="1">
      <alignment horizontal="left" vertical="center" wrapText="1"/>
    </xf>
    <xf numFmtId="0" fontId="23" fillId="11" borderId="26" xfId="5" applyFont="1" applyFill="1" applyBorder="1" applyAlignment="1" applyProtection="1">
      <alignment horizontal="right" vertical="center"/>
    </xf>
    <xf numFmtId="0" fontId="23" fillId="11" borderId="27" xfId="5" applyFont="1" applyFill="1" applyBorder="1" applyAlignment="1" applyProtection="1">
      <alignment horizontal="right" vertical="center"/>
    </xf>
    <xf numFmtId="0" fontId="0" fillId="0" borderId="19" xfId="0" applyBorder="1" applyAlignment="1" applyProtection="1">
      <alignment horizontal="left" vertical="center" wrapText="1"/>
    </xf>
    <xf numFmtId="1" fontId="13" fillId="9" borderId="28" xfId="5" applyNumberFormat="1" applyFont="1" applyFill="1" applyBorder="1" applyAlignment="1" applyProtection="1">
      <alignment horizontal="center" vertical="center"/>
    </xf>
    <xf numFmtId="1" fontId="13" fillId="9" borderId="30" xfId="5" applyNumberFormat="1" applyFont="1" applyFill="1" applyBorder="1" applyAlignment="1" applyProtection="1">
      <alignment horizontal="center" vertical="center"/>
    </xf>
  </cellXfs>
  <cellStyles count="7">
    <cellStyle name="Comma" xfId="1" builtinId="3"/>
    <cellStyle name="Hyperlink" xfId="3" builtinId="8"/>
    <cellStyle name="Normal" xfId="0" builtinId="0"/>
    <cellStyle name="Normal 2" xfId="2" xr:uid="{8289EEE8-B192-4DC6-B1CB-C71C62A1EAC4}"/>
    <cellStyle name="Normal 2 2" xfId="4" xr:uid="{EF085FDE-C7E2-4B6D-9655-DB6D4AF1DBDD}"/>
    <cellStyle name="Normal 3 2 2" xfId="6" xr:uid="{7CF1B7BC-6029-43DC-85DE-E14BF2322CAC}"/>
    <cellStyle name="Normal 4" xfId="5" xr:uid="{C3760C62-85FA-48B6-B4B8-5661565F2398}"/>
  </cellStyles>
  <dxfs count="0"/>
  <tableStyles count="0" defaultTableStyle="TableStyleMedium2" defaultPivotStyle="PivotStyleLight16"/>
  <colors>
    <mruColors>
      <color rgb="FFFBC5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eetMetadata" Target="metadata.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85726</xdr:colOff>
      <xdr:row>8</xdr:row>
      <xdr:rowOff>235646</xdr:rowOff>
    </xdr:from>
    <xdr:to>
      <xdr:col>16</xdr:col>
      <xdr:colOff>528829</xdr:colOff>
      <xdr:row>13</xdr:row>
      <xdr:rowOff>34296</xdr:rowOff>
    </xdr:to>
    <xdr:pic>
      <xdr:nvPicPr>
        <xdr:cNvPr id="2" name="Picture 1">
          <a:extLst>
            <a:ext uri="{FF2B5EF4-FFF2-40B4-BE49-F238E27FC236}">
              <a16:creationId xmlns:a16="http://schemas.microsoft.com/office/drawing/2014/main" id="{DEC38C80-089D-421F-A3FE-55557AD38012}"/>
            </a:ext>
          </a:extLst>
        </xdr:cNvPr>
        <xdr:cNvPicPr>
          <a:picLocks noChangeAspect="1"/>
        </xdr:cNvPicPr>
      </xdr:nvPicPr>
      <xdr:blipFill>
        <a:blip xmlns:r="http://schemas.openxmlformats.org/officeDocument/2006/relationships" r:embed="rId1"/>
        <a:stretch>
          <a:fillRect/>
        </a:stretch>
      </xdr:blipFill>
      <xdr:spPr>
        <a:xfrm>
          <a:off x="7159074" y="2405689"/>
          <a:ext cx="2889040" cy="1110533"/>
        </a:xfrm>
        <a:prstGeom prst="rect">
          <a:avLst/>
        </a:prstGeom>
        <a:ln>
          <a:solidFill>
            <a:sysClr val="windowText" lastClr="000000"/>
          </a:solid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_Calculators%20-%20Master%20Li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Users\jpsor\Dropbox%20(PHIUS)\PHIUS%20Shared\Certification%20Team\Project%20Certification\01_Calculators_Protocol\Excel\Calculators%20-%20Master%20Lis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BACK%20UP%20FOR%20SSD%20-%20desktop\Passive%20Energy%20Designs\Projects\PHIUS%20files\Projects\PHIUS%20-%20VertdesignInc\THERM\101103%20fairview%20exampl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FRC - Window Calculation"/>
      <sheetName val="ERV Outside Thermal Envelope"/>
      <sheetName val="Multiple Heat Pumps"/>
      <sheetName val="Estimate FCU run-times"/>
      <sheetName val="Pool Calc (Outdoor)"/>
      <sheetName val="Recirc Pump Run Time"/>
      <sheetName val="Low Slope Roofs"/>
      <sheetName val="Swegon Language"/>
      <sheetName val="UEF to EF"/>
      <sheetName val="HP Average COP"/>
      <sheetName val="HW Storage - AHRI"/>
      <sheetName val="Screening Definition"/>
      <sheetName val="IMEF"/>
      <sheetName val="BLINDS"/>
      <sheetName val="Walk-In Cooler"/>
      <sheetName val="Thermal Mass"/>
      <sheetName val="Fastener Correction"/>
      <sheetName val="Non-Res PHIUS+ 2018 targets"/>
      <sheetName val="Non-South Shading"/>
      <sheetName val="HP Performance"/>
      <sheetName val="HPWH COP"/>
      <sheetName val="HPWH OUT"/>
      <sheetName val="Make-Up Air"/>
      <sheetName val="Process Load"/>
      <sheetName val="PHIUS+ SF"/>
      <sheetName val="PHIUS+ MF"/>
      <sheetName val="Dwelling Units (MF)"/>
      <sheetName val="Common Areas (MF)"/>
      <sheetName val="Exterior Lighting (MF)"/>
      <sheetName val="Garage Lighting(MF)"/>
      <sheetName val="PV Utilization Curves"/>
      <sheetName val="Uneven Reveals"/>
      <sheetName val="Detailed LPD"/>
      <sheetName val="Site Shading v2"/>
      <sheetName val="Edge Uf to Psi spacer"/>
      <sheetName val="Washing Machine"/>
      <sheetName val="Non-Res Occupancy"/>
      <sheetName val="On-Demand-In Progress"/>
      <sheetName val="Site Shading"/>
      <sheetName val="01_Calculators - Master List"/>
      <sheetName val="COP at 5F"/>
      <sheetName val="NFRC - Window Calc"/>
      <sheetName val="Multiple Dryer Inpu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sheetData sheetId="4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wegon Language"/>
      <sheetName val="Multiple Heat Pumps"/>
      <sheetName val="UEF to EF"/>
      <sheetName val="HP Average COP"/>
      <sheetName val="HW Storage - AHRI"/>
      <sheetName val="Screening Definition"/>
      <sheetName val="IMEF"/>
      <sheetName val="BLINDS"/>
      <sheetName val="Walk-In Cooler"/>
      <sheetName val="Thermal Mass"/>
      <sheetName val="Fastener Correction"/>
      <sheetName val="NFRC - Window Calc"/>
      <sheetName val="Non-Res PHIUS+ 2018 targets"/>
      <sheetName val="Non-South Shading"/>
      <sheetName val="HP Performance"/>
      <sheetName val="HPWH COP"/>
      <sheetName val="HPWH OUT"/>
      <sheetName val="Make-Up Air"/>
      <sheetName val="Process Load"/>
      <sheetName val="PHIUS+ SF"/>
      <sheetName val="PHIUS+ MF"/>
      <sheetName val="Dwelling Units (MF)"/>
      <sheetName val="Common Areas (MF)"/>
      <sheetName val="Exterior Lighting (MF)"/>
      <sheetName val="Garage Lighting(MF)"/>
      <sheetName val="On-Demand-In Progress"/>
      <sheetName val="PV Utilization Curves"/>
      <sheetName val="Uneven Reveals"/>
      <sheetName val="Detailed LPD"/>
      <sheetName val="Calculators - Master List"/>
      <sheetName val="UEF Calc"/>
      <sheetName val="Washing Machin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Conversion"/>
      <sheetName val="Verification"/>
      <sheetName val="Verification SI"/>
      <sheetName val="Climate"/>
      <sheetName val="RefDims"/>
      <sheetName val="Areas"/>
      <sheetName val="Areas SI"/>
      <sheetName val="R-List"/>
      <sheetName val="U-List SI"/>
      <sheetName val="Insulation"/>
      <sheetName val="Bridges"/>
      <sheetName val="R-Values"/>
      <sheetName val="U-Values SI"/>
      <sheetName val="Ground 1"/>
      <sheetName val="Ground 1 SI"/>
      <sheetName val="Ground 2"/>
      <sheetName val="Ground 2 SI"/>
      <sheetName val="Ground 3"/>
      <sheetName val="Ground 3 SI"/>
      <sheetName val="WinEntry"/>
      <sheetName val="Window"/>
      <sheetName val="Window SI"/>
      <sheetName val="WinType"/>
      <sheetName val="WinType SI"/>
      <sheetName val="Shading SI"/>
      <sheetName val="Shading"/>
      <sheetName val="Ventilation"/>
      <sheetName val="Ventilation SI"/>
      <sheetName val="Annual Heat Demand"/>
      <sheetName val="Annual Heat Demand SI"/>
      <sheetName val="Monthly"/>
      <sheetName val="Monthly SI"/>
      <sheetName val="Heat Load"/>
      <sheetName val="Heat Load SI"/>
      <sheetName val="Summer"/>
      <sheetName val="Summer SI"/>
      <sheetName val="Shading-S"/>
      <sheetName val="Shading-S SI"/>
      <sheetName val="SummVent"/>
      <sheetName val="SummVent SI"/>
      <sheetName val="Cooling"/>
      <sheetName val="Cooling SI"/>
      <sheetName val="Cooling Units"/>
      <sheetName val="Cooling Units SI"/>
      <sheetName val="Cooling Load"/>
      <sheetName val="Cooling Load SI"/>
      <sheetName val="DHW"/>
      <sheetName val="DHW SI"/>
      <sheetName val="SolarDHW"/>
      <sheetName val="SolarDHW SI"/>
      <sheetName val="Electricity"/>
      <sheetName val="Electricity SI"/>
      <sheetName val="Elec Non-Dom"/>
      <sheetName val="Elec Non-Dom SI"/>
      <sheetName val="Aux Elec"/>
      <sheetName val="Aux Elec SI"/>
      <sheetName val="PE Value"/>
      <sheetName val="PE Value SI"/>
      <sheetName val="Compact"/>
      <sheetName val="Compact SI"/>
      <sheetName val="Boiler"/>
      <sheetName val="Boiler SI"/>
      <sheetName val="District Heat"/>
      <sheetName val="District Heat SI"/>
      <sheetName val="Climate SI"/>
      <sheetName val="IHG"/>
      <sheetName val="IHG SI"/>
      <sheetName val="IHG Non-Dom"/>
      <sheetName val="IHG Non-Dom SI"/>
      <sheetName val="Use Non-Dom"/>
      <sheetName val="Use Non-Dom SI"/>
      <sheetName val="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2">
          <cell r="A2" t="str">
            <v>G L A Z I N G     A C C O R D I N G     T O     C E R T I F I C A T I O N</v>
          </cell>
        </row>
        <row r="4">
          <cell r="B4" t="str">
            <v>for frame types, go to row:</v>
          </cell>
          <cell r="C4">
            <v>76</v>
          </cell>
        </row>
        <row r="5">
          <cell r="B5" t="str">
            <v>Type</v>
          </cell>
        </row>
        <row r="6">
          <cell r="A6" t="str">
            <v>Assembly
No.</v>
          </cell>
          <cell r="B6" t="str">
            <v>Glazing</v>
          </cell>
          <cell r="C6" t="str">
            <v>g-Value</v>
          </cell>
          <cell r="D6" t="str">
            <v>Ug-Value</v>
          </cell>
        </row>
        <row r="7">
          <cell r="D7" t="str">
            <v>W/(m2K)</v>
          </cell>
        </row>
        <row r="8">
          <cell r="A8">
            <v>1</v>
          </cell>
          <cell r="B8" t="str">
            <v>Thermotech Low Solar Gain Glass</v>
          </cell>
          <cell r="C8">
            <v>0.374</v>
          </cell>
          <cell r="D8">
            <v>0.68135999999999997</v>
          </cell>
        </row>
        <row r="9">
          <cell r="A9">
            <v>2</v>
          </cell>
          <cell r="B9" t="str">
            <v/>
          </cell>
          <cell r="C9" t="str">
            <v/>
          </cell>
          <cell r="D9" t="str">
            <v/>
          </cell>
        </row>
        <row r="10">
          <cell r="A10">
            <v>3</v>
          </cell>
          <cell r="B10" t="str">
            <v/>
          </cell>
          <cell r="C10" t="str">
            <v/>
          </cell>
          <cell r="D10" t="str">
            <v/>
          </cell>
        </row>
        <row r="11">
          <cell r="A11">
            <v>4</v>
          </cell>
          <cell r="B11" t="str">
            <v/>
          </cell>
          <cell r="C11" t="str">
            <v/>
          </cell>
          <cell r="D11" t="str">
            <v/>
          </cell>
        </row>
        <row r="12">
          <cell r="A12">
            <v>5</v>
          </cell>
          <cell r="B12" t="str">
            <v/>
          </cell>
          <cell r="C12" t="str">
            <v/>
          </cell>
          <cell r="D12" t="str">
            <v/>
          </cell>
        </row>
        <row r="13">
          <cell r="A13">
            <v>6</v>
          </cell>
          <cell r="B13" t="str">
            <v/>
          </cell>
          <cell r="C13" t="str">
            <v/>
          </cell>
          <cell r="D13" t="str">
            <v/>
          </cell>
        </row>
        <row r="14">
          <cell r="A14">
            <v>7</v>
          </cell>
          <cell r="B14" t="str">
            <v/>
          </cell>
          <cell r="C14" t="str">
            <v/>
          </cell>
          <cell r="D14" t="str">
            <v/>
          </cell>
        </row>
        <row r="15">
          <cell r="A15">
            <v>8</v>
          </cell>
          <cell r="B15" t="str">
            <v/>
          </cell>
          <cell r="C15" t="str">
            <v/>
          </cell>
          <cell r="D15" t="str">
            <v/>
          </cell>
        </row>
        <row r="16">
          <cell r="A16">
            <v>9</v>
          </cell>
          <cell r="B16" t="str">
            <v/>
          </cell>
          <cell r="C16" t="str">
            <v/>
          </cell>
          <cell r="D16" t="str">
            <v/>
          </cell>
        </row>
        <row r="17">
          <cell r="A17">
            <v>10</v>
          </cell>
          <cell r="B17" t="str">
            <v/>
          </cell>
          <cell r="C17" t="str">
            <v/>
          </cell>
          <cell r="D17" t="str">
            <v/>
          </cell>
        </row>
        <row r="18">
          <cell r="A18">
            <v>11</v>
          </cell>
          <cell r="B18" t="str">
            <v/>
          </cell>
          <cell r="C18" t="str">
            <v/>
          </cell>
          <cell r="D18" t="str">
            <v/>
          </cell>
        </row>
        <row r="76">
          <cell r="A76" t="str">
            <v>F R A M E     T Y P E     A C C O R D I N G     T O     C E R T I F I C A T I O N</v>
          </cell>
        </row>
        <row r="78">
          <cell r="B78" t="str">
            <v>for glazings, go to row:</v>
          </cell>
          <cell r="C78">
            <v>2</v>
          </cell>
        </row>
        <row r="79">
          <cell r="B79" t="str">
            <v>Type</v>
          </cell>
          <cell r="C79" t="str">
            <v>Uf-Value</v>
          </cell>
          <cell r="D79" t="str">
            <v>Frame Dimensions</v>
          </cell>
          <cell r="H79" t="str">
            <v>Thermal Bridge</v>
          </cell>
          <cell r="I79" t="str">
            <v>Thermal Bridge</v>
          </cell>
        </row>
        <row r="80">
          <cell r="A80" t="str">
            <v>Assembly
No.</v>
          </cell>
          <cell r="B80" t="str">
            <v xml:space="preserve">Frame  </v>
          </cell>
          <cell r="C80" t="str">
            <v>Frame</v>
          </cell>
          <cell r="D80" t="str">
            <v>Width - Left</v>
          </cell>
          <cell r="E80" t="str">
            <v>Width - Right</v>
          </cell>
          <cell r="F80" t="str">
            <v>Width - Below</v>
          </cell>
          <cell r="G80" t="str">
            <v>Width - Above</v>
          </cell>
          <cell r="H80" t="str">
            <v xml:space="preserve"> YSpacer</v>
          </cell>
          <cell r="I80" t="str">
            <v xml:space="preserve"> YInstallation</v>
          </cell>
        </row>
        <row r="81">
          <cell r="C81" t="str">
            <v>W/(m2K)</v>
          </cell>
          <cell r="D81" t="str">
            <v>m</v>
          </cell>
          <cell r="E81" t="str">
            <v>m</v>
          </cell>
          <cell r="F81" t="str">
            <v>m</v>
          </cell>
          <cell r="G81" t="str">
            <v>m</v>
          </cell>
          <cell r="H81" t="str">
            <v>W/(mK)</v>
          </cell>
          <cell r="I81" t="str">
            <v>W/(mK)</v>
          </cell>
        </row>
        <row r="82">
          <cell r="A82">
            <v>1</v>
          </cell>
          <cell r="B82" t="str">
            <v/>
          </cell>
          <cell r="C82" t="str">
            <v/>
          </cell>
          <cell r="D82" t="str">
            <v/>
          </cell>
          <cell r="E82" t="str">
            <v/>
          </cell>
          <cell r="F82" t="str">
            <v/>
          </cell>
          <cell r="G82" t="str">
            <v/>
          </cell>
          <cell r="H82" t="str">
            <v/>
          </cell>
          <cell r="I82" t="str">
            <v/>
          </cell>
        </row>
        <row r="83">
          <cell r="A83">
            <v>2</v>
          </cell>
          <cell r="B83" t="str">
            <v/>
          </cell>
          <cell r="C83" t="str">
            <v/>
          </cell>
          <cell r="D83" t="str">
            <v/>
          </cell>
          <cell r="E83" t="str">
            <v/>
          </cell>
          <cell r="F83" t="str">
            <v/>
          </cell>
          <cell r="G83" t="str">
            <v/>
          </cell>
          <cell r="H83" t="str">
            <v/>
          </cell>
          <cell r="I83" t="str">
            <v/>
          </cell>
        </row>
        <row r="84">
          <cell r="A84">
            <v>3</v>
          </cell>
          <cell r="B84" t="str">
            <v/>
          </cell>
          <cell r="C84" t="str">
            <v/>
          </cell>
          <cell r="D84" t="str">
            <v/>
          </cell>
          <cell r="E84" t="str">
            <v/>
          </cell>
          <cell r="F84" t="str">
            <v/>
          </cell>
          <cell r="G84" t="str">
            <v/>
          </cell>
          <cell r="H84" t="str">
            <v/>
          </cell>
          <cell r="I84" t="str">
            <v/>
          </cell>
        </row>
        <row r="85">
          <cell r="A85">
            <v>4</v>
          </cell>
          <cell r="B85" t="str">
            <v/>
          </cell>
          <cell r="C85" t="str">
            <v/>
          </cell>
          <cell r="D85" t="str">
            <v/>
          </cell>
          <cell r="E85" t="str">
            <v/>
          </cell>
          <cell r="F85" t="str">
            <v/>
          </cell>
          <cell r="G85" t="str">
            <v/>
          </cell>
          <cell r="H85" t="str">
            <v/>
          </cell>
          <cell r="I85" t="str">
            <v/>
          </cell>
        </row>
        <row r="86">
          <cell r="A86">
            <v>5</v>
          </cell>
          <cell r="B86" t="str">
            <v/>
          </cell>
          <cell r="C86" t="str">
            <v/>
          </cell>
          <cell r="D86" t="str">
            <v/>
          </cell>
          <cell r="E86" t="str">
            <v/>
          </cell>
          <cell r="F86" t="str">
            <v/>
          </cell>
          <cell r="G86" t="str">
            <v/>
          </cell>
          <cell r="H86" t="str">
            <v/>
          </cell>
          <cell r="I86" t="str">
            <v/>
          </cell>
        </row>
        <row r="87">
          <cell r="A87">
            <v>6</v>
          </cell>
          <cell r="B87" t="str">
            <v/>
          </cell>
          <cell r="C87" t="str">
            <v/>
          </cell>
          <cell r="D87" t="str">
            <v/>
          </cell>
          <cell r="E87" t="str">
            <v/>
          </cell>
          <cell r="F87" t="str">
            <v/>
          </cell>
          <cell r="G87" t="str">
            <v/>
          </cell>
          <cell r="H87" t="str">
            <v/>
          </cell>
          <cell r="I87" t="str">
            <v/>
          </cell>
        </row>
        <row r="88">
          <cell r="A88">
            <v>7</v>
          </cell>
          <cell r="B88" t="str">
            <v/>
          </cell>
          <cell r="C88" t="str">
            <v/>
          </cell>
          <cell r="D88" t="str">
            <v/>
          </cell>
          <cell r="E88" t="str">
            <v/>
          </cell>
          <cell r="F88" t="str">
            <v/>
          </cell>
          <cell r="G88" t="str">
            <v/>
          </cell>
          <cell r="H88" t="str">
            <v/>
          </cell>
          <cell r="I88" t="str">
            <v/>
          </cell>
        </row>
        <row r="89">
          <cell r="A89">
            <v>8</v>
          </cell>
          <cell r="B89" t="str">
            <v/>
          </cell>
          <cell r="C89" t="str">
            <v/>
          </cell>
          <cell r="D89" t="str">
            <v/>
          </cell>
          <cell r="E89" t="str">
            <v/>
          </cell>
          <cell r="F89" t="str">
            <v/>
          </cell>
          <cell r="G89" t="str">
            <v/>
          </cell>
          <cell r="H89" t="str">
            <v/>
          </cell>
          <cell r="I89" t="str">
            <v/>
          </cell>
        </row>
        <row r="90">
          <cell r="A90">
            <v>9</v>
          </cell>
          <cell r="B90" t="str">
            <v/>
          </cell>
          <cell r="C90" t="str">
            <v/>
          </cell>
          <cell r="D90" t="str">
            <v/>
          </cell>
          <cell r="E90" t="str">
            <v/>
          </cell>
          <cell r="F90" t="str">
            <v/>
          </cell>
          <cell r="G90" t="str">
            <v/>
          </cell>
          <cell r="H90" t="str">
            <v/>
          </cell>
          <cell r="I90" t="str">
            <v/>
          </cell>
        </row>
        <row r="91">
          <cell r="A91">
            <v>10</v>
          </cell>
          <cell r="B91" t="str">
            <v/>
          </cell>
          <cell r="C91" t="str">
            <v/>
          </cell>
          <cell r="D91" t="str">
            <v/>
          </cell>
          <cell r="E91" t="str">
            <v/>
          </cell>
          <cell r="F91" t="str">
            <v/>
          </cell>
          <cell r="G91" t="str">
            <v/>
          </cell>
          <cell r="H91" t="str">
            <v/>
          </cell>
          <cell r="I91" t="str">
            <v/>
          </cell>
        </row>
        <row r="92">
          <cell r="A92">
            <v>11</v>
          </cell>
          <cell r="B92" t="str">
            <v/>
          </cell>
          <cell r="C92" t="str">
            <v/>
          </cell>
          <cell r="D92" t="str">
            <v/>
          </cell>
          <cell r="E92" t="str">
            <v/>
          </cell>
          <cell r="F92" t="str">
            <v/>
          </cell>
          <cell r="G92" t="str">
            <v/>
          </cell>
          <cell r="H92" t="str">
            <v/>
          </cell>
          <cell r="I92" t="str">
            <v/>
          </cell>
        </row>
      </sheetData>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ow r="18">
          <cell r="B18" t="str">
            <v>Primärenergie-Faktor Strom</v>
          </cell>
          <cell r="E18" t="str">
            <v>(Blatt Daten)</v>
          </cell>
          <cell r="F18">
            <v>2.7</v>
          </cell>
          <cell r="G18" t="str">
            <v>kWh/kWh</v>
          </cell>
        </row>
        <row r="19">
          <cell r="B19" t="str">
            <v>CO2-Emissionsfaktor (CO2-Äquivalent) Strom</v>
          </cell>
          <cell r="F19">
            <v>680</v>
          </cell>
          <cell r="G19" t="str">
            <v>g/kWh</v>
          </cell>
        </row>
        <row r="28">
          <cell r="C28" t="str">
            <v>Steigung Interpolation zwischen den Prüfpunkten</v>
          </cell>
          <cell r="D28" t="str">
            <v>a  PWP,Heiz</v>
          </cell>
          <cell r="R28" t="str">
            <v>Leistung bzw. COP</v>
          </cell>
          <cell r="S28" t="str">
            <v>PWP,Heiz(THeizlast)</v>
          </cell>
          <cell r="T28" t="str">
            <v>PWP,Heiz(TBereit)</v>
          </cell>
          <cell r="U28" t="str">
            <v>PWP,WW(THeizlast)</v>
          </cell>
          <cell r="V28" t="str">
            <v>PWP,WW(TBereit)</v>
          </cell>
          <cell r="W28" t="str">
            <v>PWP,Bereit(THeizlast)</v>
          </cell>
          <cell r="X28" t="str">
            <v>PWP,Bereit(TBereit)</v>
          </cell>
          <cell r="Y28" t="str">
            <v>COPHeiz, 0 bis tleist</v>
          </cell>
          <cell r="Z28" t="str">
            <v>COPHeiz,tleist bis tBereit</v>
          </cell>
          <cell r="AA28" t="str">
            <v>COPWW,0 bis tHeiztage</v>
          </cell>
          <cell r="AB28" t="str">
            <v>COPWW,tleist bis tHeiztage</v>
          </cell>
          <cell r="AC28" t="str">
            <v>COPBereit,0 bis tleist</v>
          </cell>
          <cell r="AD28" t="str">
            <v>COPBereit,tleist bis tHeiztage</v>
          </cell>
          <cell r="AE28" t="str">
            <v>COPWW,Sommer</v>
          </cell>
          <cell r="AF28" t="str">
            <v>COPBereit,Sommer</v>
          </cell>
        </row>
        <row r="29">
          <cell r="C29" t="str">
            <v>Achsabschnitt Interpolation zwischen den Prüfpunkten</v>
          </cell>
          <cell r="D29" t="str">
            <v>b  PWP,Heiz</v>
          </cell>
          <cell r="R29" t="str">
            <v>Außentemperatur [°C]</v>
          </cell>
          <cell r="S29" t="e">
            <v>#VALUE!</v>
          </cell>
          <cell r="T29" t="e">
            <v>#VALUE!</v>
          </cell>
          <cell r="U29" t="e">
            <v>#VALUE!</v>
          </cell>
          <cell r="V29" t="e">
            <v>#VALUE!</v>
          </cell>
          <cell r="W29" t="e">
            <v>#VALUE!</v>
          </cell>
          <cell r="X29" t="e">
            <v>#VALUE!</v>
          </cell>
          <cell r="Y29" t="e">
            <v>#VALUE!</v>
          </cell>
          <cell r="Z29" t="e">
            <v>#VALUE!</v>
          </cell>
          <cell r="AA29" t="e">
            <v>#VALUE!</v>
          </cell>
          <cell r="AB29" t="e">
            <v>#VALUE!</v>
          </cell>
          <cell r="AC29" t="e">
            <v>#VALUE!</v>
          </cell>
          <cell r="AD29" t="e">
            <v>#VALUE!</v>
          </cell>
          <cell r="AE29">
            <v>20</v>
          </cell>
          <cell r="AF29">
            <v>20</v>
          </cell>
        </row>
        <row r="31">
          <cell r="C31" t="str">
            <v>Steigung Interpolation zwischen den Prüfpunkten</v>
          </cell>
          <cell r="D31" t="str">
            <v>a COPHeiz</v>
          </cell>
          <cell r="R31" t="str">
            <v>b1,2,3,4</v>
          </cell>
          <cell r="S31">
            <v>0</v>
          </cell>
          <cell r="T31">
            <v>0</v>
          </cell>
          <cell r="U31">
            <v>0</v>
          </cell>
          <cell r="V31">
            <v>0</v>
          </cell>
          <cell r="W31">
            <v>0</v>
          </cell>
          <cell r="X31">
            <v>0</v>
          </cell>
          <cell r="Y31">
            <v>0</v>
          </cell>
          <cell r="Z31">
            <v>0</v>
          </cell>
          <cell r="AA31">
            <v>0</v>
          </cell>
          <cell r="AB31">
            <v>0</v>
          </cell>
          <cell r="AC31">
            <v>0</v>
          </cell>
          <cell r="AD31">
            <v>0</v>
          </cell>
          <cell r="AE31">
            <v>0</v>
          </cell>
          <cell r="AF31">
            <v>0</v>
          </cell>
        </row>
        <row r="32">
          <cell r="C32" t="str">
            <v>Achsabschnitt Interpolation zwischen den Prüfpunkten</v>
          </cell>
          <cell r="D32" t="str">
            <v>b COPHeiz</v>
          </cell>
          <cell r="R32" t="str">
            <v>a1</v>
          </cell>
          <cell r="S32">
            <v>0</v>
          </cell>
          <cell r="T32">
            <v>0</v>
          </cell>
          <cell r="U32">
            <v>0</v>
          </cell>
          <cell r="V32">
            <v>0</v>
          </cell>
          <cell r="W32">
            <v>0</v>
          </cell>
          <cell r="X32">
            <v>0</v>
          </cell>
          <cell r="Y32">
            <v>0</v>
          </cell>
          <cell r="Z32">
            <v>0</v>
          </cell>
          <cell r="AA32">
            <v>0</v>
          </cell>
          <cell r="AB32">
            <v>0</v>
          </cell>
          <cell r="AC32">
            <v>0</v>
          </cell>
          <cell r="AD32">
            <v>0</v>
          </cell>
          <cell r="AE32">
            <v>0</v>
          </cell>
          <cell r="AF32">
            <v>0</v>
          </cell>
        </row>
        <row r="33">
          <cell r="C33" t="str">
            <v>Exergetischer Gütegrad</v>
          </cell>
          <cell r="D33" t="str">
            <v>hex</v>
          </cell>
          <cell r="E33" t="e">
            <v>#VALUE!</v>
          </cell>
          <cell r="F33" t="e">
            <v>#VALUE!</v>
          </cell>
          <cell r="G33" t="e">
            <v>#VALUE!</v>
          </cell>
          <cell r="H33" t="e">
            <v>#VALUE!</v>
          </cell>
          <cell r="R33" t="str">
            <v>b1</v>
          </cell>
          <cell r="S33">
            <v>0</v>
          </cell>
          <cell r="T33">
            <v>0</v>
          </cell>
          <cell r="U33">
            <v>0</v>
          </cell>
          <cell r="V33">
            <v>0</v>
          </cell>
          <cell r="W33">
            <v>0</v>
          </cell>
          <cell r="X33">
            <v>0</v>
          </cell>
          <cell r="Y33">
            <v>0</v>
          </cell>
          <cell r="Z33">
            <v>0</v>
          </cell>
          <cell r="AA33">
            <v>0</v>
          </cell>
          <cell r="AB33">
            <v>0</v>
          </cell>
          <cell r="AC33">
            <v>0</v>
          </cell>
          <cell r="AD33">
            <v>0</v>
          </cell>
          <cell r="AE33">
            <v>0</v>
          </cell>
          <cell r="AF33">
            <v>0</v>
          </cell>
        </row>
        <row r="38">
          <cell r="B38" t="str">
            <v>Messwerte thermische Leistung Wärmepumpe Warmwasser</v>
          </cell>
          <cell r="D38" t="str">
            <v xml:space="preserve"> PWP,WW</v>
          </cell>
          <cell r="E38" t="e">
            <v>#N/A</v>
          </cell>
          <cell r="F38" t="e">
            <v>#N/A</v>
          </cell>
          <cell r="G38" t="e">
            <v>#N/A</v>
          </cell>
          <cell r="H38" t="e">
            <v>#N/A</v>
          </cell>
          <cell r="R38" t="str">
            <v>a3</v>
          </cell>
          <cell r="S38">
            <v>0</v>
          </cell>
          <cell r="T38">
            <v>0</v>
          </cell>
          <cell r="U38">
            <v>0</v>
          </cell>
          <cell r="V38">
            <v>0</v>
          </cell>
          <cell r="W38">
            <v>0</v>
          </cell>
          <cell r="X38">
            <v>0</v>
          </cell>
          <cell r="Y38">
            <v>0</v>
          </cell>
          <cell r="Z38">
            <v>0</v>
          </cell>
          <cell r="AA38">
            <v>0</v>
          </cell>
          <cell r="AB38">
            <v>0</v>
          </cell>
          <cell r="AC38">
            <v>0</v>
          </cell>
          <cell r="AD38">
            <v>0</v>
          </cell>
          <cell r="AE38">
            <v>0</v>
          </cell>
          <cell r="AF38">
            <v>0</v>
          </cell>
        </row>
        <row r="41">
          <cell r="C41" t="str">
            <v>Steigung Interpolation zwischen den Prüfpunkten</v>
          </cell>
          <cell r="D41" t="str">
            <v>a  PWP,WW</v>
          </cell>
          <cell r="R41" t="str">
            <v>T2</v>
          </cell>
          <cell r="S41" t="str">
            <v/>
          </cell>
          <cell r="T41" t="str">
            <v/>
          </cell>
          <cell r="U41" t="str">
            <v/>
          </cell>
          <cell r="V41" t="str">
            <v/>
          </cell>
          <cell r="W41" t="str">
            <v/>
          </cell>
          <cell r="X41" t="str">
            <v/>
          </cell>
          <cell r="Y41" t="str">
            <v/>
          </cell>
          <cell r="Z41" t="str">
            <v/>
          </cell>
          <cell r="AA41" t="str">
            <v/>
          </cell>
          <cell r="AB41" t="str">
            <v/>
          </cell>
          <cell r="AC41" t="str">
            <v/>
          </cell>
          <cell r="AD41" t="str">
            <v/>
          </cell>
          <cell r="AE41" t="str">
            <v/>
          </cell>
          <cell r="AF41" t="str">
            <v/>
          </cell>
        </row>
        <row r="42">
          <cell r="C42" t="str">
            <v>Achsabschnitt Interpolation zwischen den Prüfpunkten</v>
          </cell>
          <cell r="D42" t="str">
            <v>b  PWP,WW</v>
          </cell>
          <cell r="R42" t="str">
            <v>T3</v>
          </cell>
          <cell r="S42" t="str">
            <v/>
          </cell>
          <cell r="T42" t="str">
            <v/>
          </cell>
          <cell r="U42" t="str">
            <v/>
          </cell>
          <cell r="V42" t="str">
            <v/>
          </cell>
          <cell r="W42" t="str">
            <v/>
          </cell>
          <cell r="X42" t="str">
            <v/>
          </cell>
          <cell r="Y42" t="str">
            <v/>
          </cell>
          <cell r="Z42" t="str">
            <v/>
          </cell>
          <cell r="AA42" t="str">
            <v/>
          </cell>
          <cell r="AB42" t="str">
            <v/>
          </cell>
          <cell r="AC42" t="str">
            <v/>
          </cell>
          <cell r="AD42" t="str">
            <v/>
          </cell>
          <cell r="AE42" t="str">
            <v/>
          </cell>
          <cell r="AF42" t="str">
            <v/>
          </cell>
        </row>
        <row r="43">
          <cell r="B43" t="str">
            <v>Arbeitszahl Warmwasser</v>
          </cell>
          <cell r="D43" t="str">
            <v xml:space="preserve"> COPWW</v>
          </cell>
          <cell r="E43" t="e">
            <v>#N/A</v>
          </cell>
          <cell r="F43" t="e">
            <v>#N/A</v>
          </cell>
          <cell r="G43" t="e">
            <v>#N/A</v>
          </cell>
          <cell r="H43" t="e">
            <v>#N/A</v>
          </cell>
          <cell r="R43" t="str">
            <v>T4</v>
          </cell>
          <cell r="S43" t="str">
            <v/>
          </cell>
          <cell r="T43" t="str">
            <v/>
          </cell>
          <cell r="U43" t="str">
            <v/>
          </cell>
          <cell r="V43" t="str">
            <v/>
          </cell>
          <cell r="W43" t="str">
            <v/>
          </cell>
          <cell r="X43" t="str">
            <v/>
          </cell>
          <cell r="Y43" t="str">
            <v/>
          </cell>
          <cell r="Z43" t="str">
            <v/>
          </cell>
          <cell r="AA43" t="str">
            <v/>
          </cell>
          <cell r="AB43" t="str">
            <v/>
          </cell>
          <cell r="AC43" t="str">
            <v/>
          </cell>
          <cell r="AD43" t="str">
            <v/>
          </cell>
          <cell r="AE43" t="str">
            <v/>
          </cell>
          <cell r="AF43" t="str">
            <v/>
          </cell>
        </row>
        <row r="46">
          <cell r="C46" t="str">
            <v>Steigung Interpolation zwischen den Prüfpunkten</v>
          </cell>
          <cell r="D46" t="str">
            <v>a COPWW</v>
          </cell>
          <cell r="R46" t="str">
            <v>P bzw. COP Punkt 3</v>
          </cell>
          <cell r="S46" t="e">
            <v>#N/A</v>
          </cell>
          <cell r="T46" t="e">
            <v>#N/A</v>
          </cell>
          <cell r="U46" t="e">
            <v>#N/A</v>
          </cell>
          <cell r="V46" t="e">
            <v>#N/A</v>
          </cell>
          <cell r="W46" t="e">
            <v>#N/A</v>
          </cell>
          <cell r="X46" t="e">
            <v>#N/A</v>
          </cell>
          <cell r="Y46" t="e">
            <v>#N/A</v>
          </cell>
          <cell r="Z46" t="e">
            <v>#N/A</v>
          </cell>
          <cell r="AA46" t="e">
            <v>#N/A</v>
          </cell>
          <cell r="AB46" t="e">
            <v>#N/A</v>
          </cell>
          <cell r="AC46" t="e">
            <v>#N/A</v>
          </cell>
          <cell r="AD46" t="e">
            <v>#N/A</v>
          </cell>
          <cell r="AE46" t="e">
            <v>#N/A</v>
          </cell>
          <cell r="AF46" t="e">
            <v>#N/A</v>
          </cell>
        </row>
        <row r="47">
          <cell r="C47" t="str">
            <v>Achsabschnitt Interpolation zwischen den Prüfpunkten</v>
          </cell>
          <cell r="D47" t="str">
            <v>b COPWW</v>
          </cell>
          <cell r="R47" t="str">
            <v>P bzw. COP Punkt 4</v>
          </cell>
          <cell r="S47" t="e">
            <v>#N/A</v>
          </cell>
          <cell r="T47" t="e">
            <v>#N/A</v>
          </cell>
          <cell r="U47" t="e">
            <v>#N/A</v>
          </cell>
          <cell r="V47" t="e">
            <v>#N/A</v>
          </cell>
          <cell r="W47" t="e">
            <v>#N/A</v>
          </cell>
          <cell r="X47" t="e">
            <v>#N/A</v>
          </cell>
          <cell r="Y47" t="e">
            <v>#N/A</v>
          </cell>
          <cell r="Z47" t="e">
            <v>#N/A</v>
          </cell>
          <cell r="AA47" t="e">
            <v>#N/A</v>
          </cell>
          <cell r="AB47" t="e">
            <v>#N/A</v>
          </cell>
          <cell r="AC47" t="e">
            <v>#N/A</v>
          </cell>
          <cell r="AD47" t="e">
            <v>#N/A</v>
          </cell>
          <cell r="AE47" t="e">
            <v>#N/A</v>
          </cell>
          <cell r="AF47" t="e">
            <v>#N/A</v>
          </cell>
        </row>
        <row r="48">
          <cell r="C48" t="str">
            <v>Exergetischer Gütegrad</v>
          </cell>
          <cell r="D48" t="str">
            <v>hex</v>
          </cell>
          <cell r="E48" t="e">
            <v>#N/A</v>
          </cell>
          <cell r="F48" t="e">
            <v>#N/A</v>
          </cell>
          <cell r="G48" t="e">
            <v>#N/A</v>
          </cell>
          <cell r="H48" t="e">
            <v>#N/A</v>
          </cell>
          <cell r="R48" t="str">
            <v>Tamb&lt;T1</v>
          </cell>
          <cell r="S48" t="e">
            <v>#VALUE!</v>
          </cell>
          <cell r="T48" t="e">
            <v>#VALUE!</v>
          </cell>
          <cell r="U48" t="e">
            <v>#VALUE!</v>
          </cell>
          <cell r="V48" t="e">
            <v>#VALUE!</v>
          </cell>
          <cell r="W48" t="e">
            <v>#VALUE!</v>
          </cell>
          <cell r="X48" t="e">
            <v>#VALUE!</v>
          </cell>
          <cell r="Y48" t="e">
            <v>#VALUE!</v>
          </cell>
          <cell r="Z48" t="e">
            <v>#VALUE!</v>
          </cell>
          <cell r="AA48" t="e">
            <v>#VALUE!</v>
          </cell>
          <cell r="AB48" t="e">
            <v>#VALUE!</v>
          </cell>
          <cell r="AC48" t="e">
            <v>#VALUE!</v>
          </cell>
          <cell r="AD48" t="e">
            <v>#VALUE!</v>
          </cell>
          <cell r="AE48">
            <v>0</v>
          </cell>
          <cell r="AF48">
            <v>0</v>
          </cell>
        </row>
        <row r="51">
          <cell r="B51" t="str">
            <v>Default-Werte, falls keine Messwerte (aus WW übernommen )</v>
          </cell>
          <cell r="D51" t="str">
            <v xml:space="preserve"> Pwp,Bereit</v>
          </cell>
          <cell r="E51" t="e">
            <v>#N/A</v>
          </cell>
          <cell r="F51" t="e">
            <v>#N/A</v>
          </cell>
          <cell r="G51" t="e">
            <v>#N/A</v>
          </cell>
          <cell r="H51" t="e">
            <v>#N/A</v>
          </cell>
          <cell r="I51" t="str">
            <v>kW</v>
          </cell>
          <cell r="R51" t="str">
            <v>T3&lt;=Tamb&lt;T4</v>
          </cell>
          <cell r="S51" t="e">
            <v>#VALUE!</v>
          </cell>
          <cell r="T51" t="e">
            <v>#VALUE!</v>
          </cell>
          <cell r="U51" t="e">
            <v>#VALUE!</v>
          </cell>
          <cell r="V51" t="e">
            <v>#VALUE!</v>
          </cell>
          <cell r="W51" t="e">
            <v>#VALUE!</v>
          </cell>
          <cell r="X51" t="e">
            <v>#VALUE!</v>
          </cell>
          <cell r="Y51" t="e">
            <v>#VALUE!</v>
          </cell>
          <cell r="Z51" t="e">
            <v>#VALUE!</v>
          </cell>
          <cell r="AA51" t="e">
            <v>#VALUE!</v>
          </cell>
          <cell r="AB51" t="e">
            <v>#VALUE!</v>
          </cell>
          <cell r="AC51" t="e">
            <v>#VALUE!</v>
          </cell>
          <cell r="AD51" t="e">
            <v>#VALUE!</v>
          </cell>
          <cell r="AE51">
            <v>0</v>
          </cell>
          <cell r="AF51">
            <v>0</v>
          </cell>
        </row>
        <row r="53">
          <cell r="C53" t="str">
            <v>Steigung Interpolation zwischen den Prüfpunkten</v>
          </cell>
          <cell r="D53" t="str">
            <v>a  PWP,Bereit</v>
          </cell>
          <cell r="R53" t="str">
            <v>P bzw. COP interpol.</v>
          </cell>
          <cell r="S53" t="e">
            <v>#VALUE!</v>
          </cell>
          <cell r="T53" t="e">
            <v>#VALUE!</v>
          </cell>
          <cell r="U53" t="e">
            <v>#VALUE!</v>
          </cell>
          <cell r="V53" t="e">
            <v>#VALUE!</v>
          </cell>
          <cell r="W53" t="e">
            <v>#VALUE!</v>
          </cell>
          <cell r="X53" t="e">
            <v>#VALUE!</v>
          </cell>
          <cell r="Y53" t="e">
            <v>#VALUE!</v>
          </cell>
          <cell r="Z53" t="e">
            <v>#VALUE!</v>
          </cell>
          <cell r="AA53" t="e">
            <v>#VALUE!</v>
          </cell>
          <cell r="AB53" t="e">
            <v>#VALUE!</v>
          </cell>
          <cell r="AC53" t="e">
            <v>#VALUE!</v>
          </cell>
          <cell r="AD53" t="e">
            <v>#VALUE!</v>
          </cell>
          <cell r="AE53">
            <v>0</v>
          </cell>
          <cell r="AF53">
            <v>0</v>
          </cell>
        </row>
        <row r="54">
          <cell r="C54" t="str">
            <v>Achsabschnitt Interpolation zwischen den Prüfpunkten</v>
          </cell>
          <cell r="D54" t="str">
            <v>b  PWP,Bereit</v>
          </cell>
        </row>
        <row r="55">
          <cell r="B55" t="str">
            <v>Default-Werte, falls keine Messwerte (aus WW übernommen )</v>
          </cell>
          <cell r="D55" t="str">
            <v xml:space="preserve"> COPBereit</v>
          </cell>
          <cell r="E55" t="e">
            <v>#N/A</v>
          </cell>
          <cell r="F55" t="e">
            <v>#N/A</v>
          </cell>
          <cell r="G55" t="e">
            <v>#N/A</v>
          </cell>
          <cell r="H55" t="e">
            <v>#N/A</v>
          </cell>
        </row>
        <row r="57">
          <cell r="C57" t="str">
            <v>Steigung Interpolation zwischen den Prüfpunkten</v>
          </cell>
          <cell r="D57" t="str">
            <v>a COPBereit</v>
          </cell>
        </row>
        <row r="58">
          <cell r="C58" t="str">
            <v>Achsabschnitt Interpolation zwischen den Prüfpunkten</v>
          </cell>
          <cell r="D58" t="str">
            <v>b COPBereit</v>
          </cell>
        </row>
        <row r="59">
          <cell r="B59" t="str">
            <v>Mittlere elektrische Leistungsaufnahme im Bereitschaftsbetrieb</v>
          </cell>
          <cell r="D59" t="str">
            <v>Pel,mittel,Bereit</v>
          </cell>
          <cell r="E59" t="e">
            <v>#VALUE!</v>
          </cell>
          <cell r="F59" t="e">
            <v>#VALUE!</v>
          </cell>
          <cell r="G59" t="e">
            <v>#VALUE!</v>
          </cell>
          <cell r="H59" t="e">
            <v>#VALUE!</v>
          </cell>
          <cell r="I59" t="str">
            <v>W</v>
          </cell>
        </row>
        <row r="60">
          <cell r="B60" t="str">
            <v>Regression aus Messdaten</v>
          </cell>
        </row>
        <row r="61">
          <cell r="B61" t="str">
            <v>Regression thermische Leistung Wärmepumpe Heizung</v>
          </cell>
          <cell r="D61" t="str">
            <v xml:space="preserve"> PWP,Heiz</v>
          </cell>
          <cell r="E61" t="str">
            <v>(Prüfstandsmessung)</v>
          </cell>
          <cell r="G61" t="str">
            <v xml:space="preserve"> * Tamb + </v>
          </cell>
        </row>
        <row r="62">
          <cell r="B62" t="str">
            <v>Regression thermische Leistung Wärmepumpe Warmwasser</v>
          </cell>
          <cell r="D62" t="str">
            <v xml:space="preserve"> PWP,WW</v>
          </cell>
          <cell r="E62" t="str">
            <v>(Prüfstandsmessung)</v>
          </cell>
          <cell r="G62" t="str">
            <v xml:space="preserve"> * Tamb + </v>
          </cell>
        </row>
        <row r="63">
          <cell r="B63" t="str">
            <v>Regression thermische Leistung Wärmepumpe Bereitschaft</v>
          </cell>
          <cell r="D63" t="str">
            <v xml:space="preserve"> Pwp,Bereit</v>
          </cell>
          <cell r="E63" t="str">
            <v>(Prüfstandsmessung)</v>
          </cell>
          <cell r="G63" t="str">
            <v xml:space="preserve"> * Tamb + </v>
          </cell>
        </row>
        <row r="64">
          <cell r="B64" t="str">
            <v>Regression Arbeitszahl Heizung</v>
          </cell>
          <cell r="D64" t="str">
            <v xml:space="preserve"> COPHeiz</v>
          </cell>
          <cell r="E64" t="str">
            <v>(Prüfstandsmessung)</v>
          </cell>
          <cell r="G64" t="str">
            <v xml:space="preserve"> * Tamb + </v>
          </cell>
        </row>
        <row r="65">
          <cell r="B65" t="str">
            <v>Regression Arbeitszahl  Warmwasser</v>
          </cell>
          <cell r="D65" t="str">
            <v xml:space="preserve"> COPWW</v>
          </cell>
          <cell r="E65" t="str">
            <v>(Prüfstandsmessung)</v>
          </cell>
          <cell r="G65" t="str">
            <v xml:space="preserve"> * Tamb + </v>
          </cell>
        </row>
        <row r="66">
          <cell r="B66" t="str">
            <v>Regression Arbeitszahl  Bereitschaft</v>
          </cell>
          <cell r="D66" t="str">
            <v xml:space="preserve"> COPBereit</v>
          </cell>
          <cell r="E66" t="str">
            <v>(Prüfstandsmessung)</v>
          </cell>
          <cell r="G66" t="str">
            <v xml:space="preserve"> * Tamb + </v>
          </cell>
        </row>
        <row r="68">
          <cell r="B68" t="str">
            <v>TWW-Zapfanteile nach IEA-SHC Task 26</v>
          </cell>
          <cell r="D68" t="str">
            <v>Kategorie</v>
          </cell>
          <cell r="E68" t="str">
            <v>kleine Zapfungen</v>
          </cell>
          <cell r="F68" t="str">
            <v>mittlere Zapfungen</v>
          </cell>
          <cell r="G68" t="str">
            <v>Duschbad</v>
          </cell>
          <cell r="H68" t="str">
            <v>Badewanne</v>
          </cell>
        </row>
        <row r="69">
          <cell r="D69" t="str">
            <v>Anteil der gezapften Wärmemenge</v>
          </cell>
          <cell r="E69">
            <v>0.14238701530120801</v>
          </cell>
          <cell r="F69">
            <v>0.357031064596526</v>
          </cell>
          <cell r="G69">
            <v>0.39665148250441501</v>
          </cell>
          <cell r="H69">
            <v>0.103930437597852</v>
          </cell>
        </row>
        <row r="70">
          <cell r="B70" t="str">
            <v>Wichtungsfaktor COPSpeichernachladung</v>
          </cell>
          <cell r="D70" t="str">
            <v>fSpeichernachladung</v>
          </cell>
          <cell r="F70">
            <v>0.63163524073253896</v>
          </cell>
        </row>
        <row r="83">
          <cell r="B83" t="str">
            <v>Mittlere Arbeitszahl WP Heizung 0 bis tleist</v>
          </cell>
          <cell r="D83" t="str">
            <v>COPHeiz, 0 bis tleist</v>
          </cell>
          <cell r="F83" t="e">
            <v>#VALUE!</v>
          </cell>
          <cell r="K83" t="e">
            <v>#VALUE!</v>
          </cell>
        </row>
        <row r="84">
          <cell r="B84" t="str">
            <v>Wärmelieferung WP Heizung  0 bis tleist</v>
          </cell>
          <cell r="D84" t="str">
            <v>QWP,Heiz, 0 bis tleist</v>
          </cell>
          <cell r="F84" t="e">
            <v>#VALUE!</v>
          </cell>
          <cell r="G84" t="str">
            <v>kWh/a</v>
          </cell>
          <cell r="K84" t="e">
            <v>#VALUE!</v>
          </cell>
          <cell r="L84" t="str">
            <v>kWh/a</v>
          </cell>
        </row>
        <row r="85">
          <cell r="B85" t="str">
            <v>Mittlere Arbeitszahl WP Heizung tleist bis tBereit</v>
          </cell>
          <cell r="D85" t="str">
            <v>COPHeiz,tleist bis tBereit</v>
          </cell>
          <cell r="F85" t="e">
            <v>#VALUE!</v>
          </cell>
          <cell r="K85" t="e">
            <v>#VALUE!</v>
          </cell>
        </row>
        <row r="86">
          <cell r="B86" t="str">
            <v>Wärmelieferung WP Heizung  tleist bis tBereit</v>
          </cell>
          <cell r="D86" t="str">
            <v>QWP,Heiz, tleist bis tBereit</v>
          </cell>
          <cell r="F86" t="e">
            <v>#VALUE!</v>
          </cell>
          <cell r="G86" t="str">
            <v>kWh/a</v>
          </cell>
          <cell r="K86" t="e">
            <v>#VALUE!</v>
          </cell>
          <cell r="L86" t="str">
            <v>kWh/a</v>
          </cell>
        </row>
        <row r="87">
          <cell r="B87" t="str">
            <v xml:space="preserve">Mittlere Arbeitszahl WP Heizung </v>
          </cell>
          <cell r="F87" t="e">
            <v>#VALUE!</v>
          </cell>
          <cell r="K87" t="e">
            <v>#VALUE!</v>
          </cell>
        </row>
        <row r="88">
          <cell r="B88" t="str">
            <v>Mittlere Arbeitszahl WP Warmwasser 0 bis tHeiztage</v>
          </cell>
          <cell r="D88" t="str">
            <v>COPWW,0 bis tHeiztage</v>
          </cell>
          <cell r="F88" t="e">
            <v>#VALUE!</v>
          </cell>
          <cell r="K88" t="e">
            <v>#VALUE!</v>
          </cell>
        </row>
        <row r="89">
          <cell r="B89" t="str">
            <v>Wärmelieferung WP Warmwasser 0 bis tleist</v>
          </cell>
          <cell r="D89" t="str">
            <v>QWP,WW, 0 bis tHeiztage</v>
          </cell>
          <cell r="F89" t="e">
            <v>#VALUE!</v>
          </cell>
          <cell r="G89" t="str">
            <v>kWh/a</v>
          </cell>
          <cell r="K89" t="e">
            <v>#VALUE!</v>
          </cell>
          <cell r="L89" t="str">
            <v>kWh/a</v>
          </cell>
        </row>
        <row r="90">
          <cell r="B90" t="str">
            <v>Mittlere Arbeitszahl WP Warmwasser tleist bis tHeiztage</v>
          </cell>
          <cell r="D90" t="str">
            <v>COPWW,tleist bis tHeiztage</v>
          </cell>
          <cell r="F90" t="e">
            <v>#VALUE!</v>
          </cell>
          <cell r="K90" t="e">
            <v>#VALUE!</v>
          </cell>
        </row>
        <row r="91">
          <cell r="B91" t="str">
            <v>Wärmelieferung WP Warmwasser tleist bis tHeiztage</v>
          </cell>
          <cell r="D91" t="str">
            <v>QWP,WW, tleist bis tHeiztage</v>
          </cell>
          <cell r="F91" t="e">
            <v>#VALUE!</v>
          </cell>
          <cell r="G91" t="str">
            <v>kWh/a</v>
          </cell>
          <cell r="K91" t="e">
            <v>#VALUE!</v>
          </cell>
          <cell r="L91" t="str">
            <v>kWh/a</v>
          </cell>
        </row>
        <row r="92">
          <cell r="B92" t="str">
            <v>Mittlere Arbeitszahl WP Warmwasser Winter</v>
          </cell>
          <cell r="F92" t="e">
            <v>#VALUE!</v>
          </cell>
          <cell r="K92" t="e">
            <v>#VALUE!</v>
          </cell>
        </row>
        <row r="93">
          <cell r="B93" t="str">
            <v>Mittlere Arbeitszahl WP Bereitschaft 0 bis tHeiztage</v>
          </cell>
          <cell r="D93" t="str">
            <v>COPBereit,0 bis tleist</v>
          </cell>
          <cell r="F93" t="e">
            <v>#VALUE!</v>
          </cell>
          <cell r="K93" t="e">
            <v>#VALUE!</v>
          </cell>
        </row>
        <row r="94">
          <cell r="B94" t="str">
            <v>Wärmelieferung WP Bereitschaft 0 bis tleist</v>
          </cell>
          <cell r="D94" t="str">
            <v>QWP,Bereit, 0 bis tleist</v>
          </cell>
          <cell r="F94" t="e">
            <v>#VALUE!</v>
          </cell>
          <cell r="G94" t="str">
            <v>kWh/a</v>
          </cell>
          <cell r="K94" t="e">
            <v>#VALUE!</v>
          </cell>
          <cell r="L94" t="str">
            <v>kWh/a</v>
          </cell>
        </row>
        <row r="95">
          <cell r="B95" t="str">
            <v>Mittlere Arbeitszahl WP Bereitschaft tleist bis tHeiztage</v>
          </cell>
          <cell r="D95" t="str">
            <v>COPBereit,tleist bis tHeiztage</v>
          </cell>
          <cell r="F95" t="e">
            <v>#VALUE!</v>
          </cell>
          <cell r="K95" t="e">
            <v>#VALUE!</v>
          </cell>
        </row>
        <row r="96">
          <cell r="B96" t="str">
            <v>Wärmelieferung WP Bereit tleist bis tHeiztage</v>
          </cell>
          <cell r="D96" t="str">
            <v>QWP,Bereit, tleist bis tHeiztage</v>
          </cell>
          <cell r="F96" t="e">
            <v>#VALUE!</v>
          </cell>
          <cell r="G96" t="str">
            <v>kWh/a</v>
          </cell>
          <cell r="K96" t="e">
            <v>#VALUE!</v>
          </cell>
          <cell r="L96" t="str">
            <v>kWh/a</v>
          </cell>
        </row>
        <row r="97">
          <cell r="B97" t="str">
            <v>Mittlere Arbeitszahl WP Bereitschaft Winter</v>
          </cell>
          <cell r="D97" t="str">
            <v>COPBereit,Winter</v>
          </cell>
          <cell r="F97" t="e">
            <v>#VALUE!</v>
          </cell>
          <cell r="K97" t="e">
            <v>#VALUE!</v>
          </cell>
        </row>
        <row r="98">
          <cell r="B98" t="str">
            <v xml:space="preserve">Mittlere Arbeitszahl WP Bereitschaft Sommer </v>
          </cell>
          <cell r="D98" t="str">
            <v>COPBereit,Sommer</v>
          </cell>
          <cell r="F98">
            <v>0</v>
          </cell>
        </row>
        <row r="99">
          <cell r="B99" t="str">
            <v>Mittlere Arbeitszahl WP Warmwasser Sommer</v>
          </cell>
          <cell r="D99" t="str">
            <v>COPWW,Sommer</v>
          </cell>
          <cell r="F99">
            <v>0</v>
          </cell>
        </row>
        <row r="100">
          <cell r="B100" t="str">
            <v>Mittlere Arbeitszahl WP Warmwasser</v>
          </cell>
          <cell r="D100" t="str">
            <v>COPWW</v>
          </cell>
          <cell r="F100" t="e">
            <v>#VALUE!</v>
          </cell>
          <cell r="K100" t="e">
            <v>#VALUE!</v>
          </cell>
        </row>
        <row r="101">
          <cell r="B101" t="str">
            <v>Thermische Leistung Bereitschaftsbetrieb</v>
          </cell>
          <cell r="D101" t="str">
            <v>PBereit</v>
          </cell>
          <cell r="F101" t="e">
            <v>#VALUE!</v>
          </cell>
          <cell r="G101" t="str">
            <v>kW</v>
          </cell>
          <cell r="K101" t="e">
            <v>#VALUE!</v>
          </cell>
          <cell r="L101" t="str">
            <v>kW</v>
          </cell>
        </row>
        <row r="102">
          <cell r="B102" t="str">
            <v>Maximale Wärmeleistung der Wärmepumpe bei tleist</v>
          </cell>
          <cell r="D102" t="str">
            <v>Pleist</v>
          </cell>
          <cell r="F102" t="e">
            <v>#VALUE!</v>
          </cell>
          <cell r="G102" t="str">
            <v>kW</v>
          </cell>
          <cell r="K102" t="e">
            <v>#VALUE!</v>
          </cell>
          <cell r="L102" t="str">
            <v>kW</v>
          </cell>
        </row>
        <row r="103">
          <cell r="B103" t="str">
            <v>Heizlast</v>
          </cell>
          <cell r="D103" t="str">
            <v>PH</v>
          </cell>
          <cell r="F103">
            <v>1.8542956931697205</v>
          </cell>
          <cell r="G103" t="str">
            <v>kW</v>
          </cell>
          <cell r="K103">
            <v>1.8542956931697205</v>
          </cell>
          <cell r="L103" t="str">
            <v>kW</v>
          </cell>
        </row>
        <row r="104">
          <cell r="B104" t="str">
            <v>Zahl der Heiztage</v>
          </cell>
          <cell r="D104" t="str">
            <v>tHeiztage</v>
          </cell>
          <cell r="F104">
            <v>0</v>
          </cell>
          <cell r="G104" t="str">
            <v>d</v>
          </cell>
          <cell r="K104">
            <v>0</v>
          </cell>
          <cell r="L104" t="str">
            <v>d</v>
          </cell>
        </row>
        <row r="105">
          <cell r="B105" t="str">
            <v>Zahl der Heiztage bei nutzbarer Wärme Bereitschaftsbetrieb</v>
          </cell>
          <cell r="D105" t="str">
            <v>tBereit</v>
          </cell>
          <cell r="F105" t="e">
            <v>#VALUE!</v>
          </cell>
          <cell r="G105" t="str">
            <v>d</v>
          </cell>
          <cell r="K105" t="e">
            <v>#VALUE!</v>
          </cell>
          <cell r="L105" t="str">
            <v>d</v>
          </cell>
        </row>
        <row r="106">
          <cell r="B106" t="str">
            <v>Zahl der Tage am Schnittpunkt WW-Leist. und Bedarf</v>
          </cell>
          <cell r="D106" t="str">
            <v>tleist</v>
          </cell>
          <cell r="F106" t="e">
            <v>#VALUE!</v>
          </cell>
          <cell r="G106" t="str">
            <v>d</v>
          </cell>
          <cell r="K106" t="e">
            <v>#VALUE!</v>
          </cell>
          <cell r="L106" t="str">
            <v>d</v>
          </cell>
        </row>
        <row r="108">
          <cell r="B108" t="str">
            <v>Regressionskonstanten Dauerlinie Außenlufttemperatur</v>
          </cell>
          <cell r="D108" t="str">
            <v>a =</v>
          </cell>
          <cell r="F108">
            <v>0.34245861</v>
          </cell>
        </row>
        <row r="109">
          <cell r="D109" t="str">
            <v>b =</v>
          </cell>
          <cell r="F109">
            <v>-4.9486E-5</v>
          </cell>
        </row>
        <row r="110">
          <cell r="D110" t="str">
            <v>c =</v>
          </cell>
          <cell r="F110" t="e">
            <v>#VALUE!</v>
          </cell>
        </row>
        <row r="111">
          <cell r="B111" t="str">
            <v>Zus. Außenluftbeim-EWÜ-Temp. bzw. Außenlufttemperatur</v>
          </cell>
          <cell r="D111" t="str">
            <v>TEWÜ,zus bzw. Tamb</v>
          </cell>
          <cell r="F111">
            <v>20</v>
          </cell>
          <cell r="G111" t="str">
            <v>°C</v>
          </cell>
          <cell r="H111">
            <v>20</v>
          </cell>
          <cell r="I111" t="str">
            <v>°C</v>
          </cell>
        </row>
        <row r="112">
          <cell r="B112" t="str">
            <v>Mitteltemperatur Sommer</v>
          </cell>
          <cell r="D112" t="str">
            <v>Tamb,Sommer</v>
          </cell>
          <cell r="F112">
            <v>20</v>
          </cell>
          <cell r="G112" t="str">
            <v>°C</v>
          </cell>
          <cell r="H112">
            <v>20</v>
          </cell>
          <cell r="I112" t="str">
            <v>°C</v>
          </cell>
        </row>
        <row r="113">
          <cell r="B113" t="str">
            <v>Zus. Außenluftbeim-EWÜ-Temp. bzw. Außenlufttemperatur</v>
          </cell>
          <cell r="D113" t="str">
            <v>TEWÜ,zus bzw. Tamb</v>
          </cell>
          <cell r="F113">
            <v>-0.61833333333333318</v>
          </cell>
          <cell r="G113" t="str">
            <v>°C</v>
          </cell>
          <cell r="H113">
            <v>-0.61833333333333318</v>
          </cell>
          <cell r="I113" t="str">
            <v>°C</v>
          </cell>
        </row>
        <row r="114">
          <cell r="B114" t="str">
            <v>Mitteltemperatur Kernwinter</v>
          </cell>
          <cell r="D114" t="str">
            <v>Tamb,mittel</v>
          </cell>
          <cell r="F114" t="e">
            <v>#VALUE!</v>
          </cell>
          <cell r="G114" t="str">
            <v>°C</v>
          </cell>
          <cell r="H114">
            <v>-0.61833333333333318</v>
          </cell>
          <cell r="I114" t="str">
            <v>°C</v>
          </cell>
        </row>
        <row r="115">
          <cell r="B115" t="str">
            <v>Zus. Außenluftbeim-EWÜ-Temp. bzw. Außenlufttemperatur</v>
          </cell>
          <cell r="D115" t="str">
            <v>TEWÜ,zus bzw. Tamb</v>
          </cell>
          <cell r="F115" t="e">
            <v>#VALUE!</v>
          </cell>
          <cell r="G115" t="str">
            <v>°C</v>
          </cell>
          <cell r="H115" t="e">
            <v>#VALUE!</v>
          </cell>
          <cell r="I115" t="str">
            <v>°C</v>
          </cell>
        </row>
        <row r="116">
          <cell r="B116" t="str">
            <v>Außenlufttemperatur bei tBereit</v>
          </cell>
          <cell r="D116" t="str">
            <v>TBereit</v>
          </cell>
          <cell r="F116" t="e">
            <v>#VALUE!</v>
          </cell>
          <cell r="G116" t="str">
            <v>°C</v>
          </cell>
          <cell r="H116" t="e">
            <v>#VALUE!</v>
          </cell>
          <cell r="I116" t="str">
            <v>°C</v>
          </cell>
        </row>
        <row r="117">
          <cell r="B117" t="str">
            <v>Zus. Außenluftbeim-EWÜ-Temp. bzw. Außenlufttemperatur</v>
          </cell>
          <cell r="D117" t="str">
            <v>TEWÜ,zus bzw. Tamb</v>
          </cell>
          <cell r="F117">
            <v>-11.3257003969418</v>
          </cell>
          <cell r="G117" t="str">
            <v>°C</v>
          </cell>
          <cell r="H117">
            <v>-11.3257003969418</v>
          </cell>
          <cell r="I117" t="str">
            <v>°C</v>
          </cell>
        </row>
        <row r="118">
          <cell r="B118" t="str">
            <v>Außenlufttemperatur nach Außenluft-EWÜ im Heizlastfall</v>
          </cell>
          <cell r="D118" t="str">
            <v>THeizlast</v>
          </cell>
          <cell r="F118" t="e">
            <v>#VALUE!</v>
          </cell>
          <cell r="G118" t="str">
            <v>°C</v>
          </cell>
          <cell r="H118">
            <v>-11.3257003969418</v>
          </cell>
          <cell r="I118" t="str">
            <v>°C</v>
          </cell>
        </row>
        <row r="119">
          <cell r="B119" t="str">
            <v>Mittlere Außenlufttemperatur im Bereich 0 bis tleist</v>
          </cell>
          <cell r="F119" t="e">
            <v>#VALUE!</v>
          </cell>
          <cell r="G119" t="str">
            <v>°C</v>
          </cell>
          <cell r="K119" t="e">
            <v>#VALUE!</v>
          </cell>
          <cell r="L119" t="str">
            <v>°C</v>
          </cell>
        </row>
        <row r="120">
          <cell r="B120" t="str">
            <v>Mittlere Außenlufttemperatur im Bereich tleist bis tBereit</v>
          </cell>
          <cell r="F120" t="e">
            <v>#VALUE!</v>
          </cell>
          <cell r="G120" t="str">
            <v>°C</v>
          </cell>
          <cell r="K120" t="e">
            <v>#VALUE!</v>
          </cell>
          <cell r="L120" t="str">
            <v>°C</v>
          </cell>
        </row>
        <row r="121">
          <cell r="B121" t="str">
            <v>Mittlere Außenlufttemperatur im Bereich tleist bis tHeiztage</v>
          </cell>
          <cell r="F121" t="e">
            <v>#VALUE!</v>
          </cell>
          <cell r="G121" t="str">
            <v>°C</v>
          </cell>
          <cell r="K121" t="e">
            <v>#VALUE!</v>
          </cell>
          <cell r="L121" t="str">
            <v>°C</v>
          </cell>
        </row>
        <row r="122">
          <cell r="B122" t="str">
            <v>Leistung der WP Bereitschaft bei THeizlast bzw. TBereit</v>
          </cell>
          <cell r="D122" t="str">
            <v>PWP,Bereit(THeizlast bzw. TBereit)</v>
          </cell>
          <cell r="F122" t="e">
            <v>#VALUE!</v>
          </cell>
          <cell r="G122" t="str">
            <v>kW</v>
          </cell>
          <cell r="H122" t="e">
            <v>#VALUE!</v>
          </cell>
          <cell r="I122" t="str">
            <v>kW</v>
          </cell>
          <cell r="K122" t="e">
            <v>#VALUE!</v>
          </cell>
          <cell r="L122" t="str">
            <v>kW</v>
          </cell>
          <cell r="M122" t="e">
            <v>#VALUE!</v>
          </cell>
          <cell r="N122" t="str">
            <v>kW</v>
          </cell>
        </row>
        <row r="123">
          <cell r="B123" t="str">
            <v>Leistung der WP Warmwasser bei THeizlast bzw. TBereit</v>
          </cell>
          <cell r="D123" t="str">
            <v>PWP,WW(THeizlast bzw. TBereit)</v>
          </cell>
          <cell r="F123" t="e">
            <v>#VALUE!</v>
          </cell>
          <cell r="G123" t="str">
            <v>kW</v>
          </cell>
          <cell r="H123" t="e">
            <v>#VALUE!</v>
          </cell>
          <cell r="I123" t="str">
            <v>kW</v>
          </cell>
          <cell r="K123" t="e">
            <v>#VALUE!</v>
          </cell>
          <cell r="L123" t="str">
            <v>kW</v>
          </cell>
          <cell r="M123" t="e">
            <v>#VALUE!</v>
          </cell>
          <cell r="N123" t="str">
            <v>kW</v>
          </cell>
        </row>
        <row r="124">
          <cell r="B124" t="str">
            <v>Leistung der WP Heizung bei THeizlast bzw.  TBereit</v>
          </cell>
          <cell r="D124" t="str">
            <v>PWP,Heiz(THeizlast bzw. TBereit)</v>
          </cell>
          <cell r="F124" t="e">
            <v>#VALUE!</v>
          </cell>
          <cell r="G124" t="str">
            <v>kW</v>
          </cell>
          <cell r="H124" t="e">
            <v>#VALUE!</v>
          </cell>
          <cell r="I124" t="str">
            <v>kW</v>
          </cell>
          <cell r="K124" t="e">
            <v>#VALUE!</v>
          </cell>
          <cell r="L124" t="str">
            <v>kW</v>
          </cell>
          <cell r="M124" t="e">
            <v>#VALUE!</v>
          </cell>
          <cell r="N124" t="str">
            <v>kW</v>
          </cell>
        </row>
        <row r="125">
          <cell r="B125" t="str">
            <v>Laufzeit Bereitschaftsbetrieb bei THeizlast  bzw.  TBereit</v>
          </cell>
          <cell r="D125" t="str">
            <v>gBereit</v>
          </cell>
          <cell r="F125" t="e">
            <v>#VALUE!</v>
          </cell>
          <cell r="G125" t="str">
            <v>h</v>
          </cell>
          <cell r="H125" t="e">
            <v>#VALUE!</v>
          </cell>
          <cell r="I125" t="str">
            <v>h</v>
          </cell>
          <cell r="K125" t="e">
            <v>#VALUE!</v>
          </cell>
          <cell r="L125" t="str">
            <v>h</v>
          </cell>
          <cell r="M125" t="e">
            <v>#VALUE!</v>
          </cell>
          <cell r="N125" t="str">
            <v>h</v>
          </cell>
        </row>
        <row r="126">
          <cell r="B126" t="str">
            <v>Laufzeit Warmwasserbetrieb bei THeizlast  bzw.  TBereit</v>
          </cell>
          <cell r="D126" t="str">
            <v>gWW</v>
          </cell>
          <cell r="F126" t="e">
            <v>#VALUE!</v>
          </cell>
          <cell r="G126" t="str">
            <v>h</v>
          </cell>
          <cell r="H126" t="e">
            <v>#VALUE!</v>
          </cell>
          <cell r="I126" t="str">
            <v>h</v>
          </cell>
          <cell r="K126" t="e">
            <v>#VALUE!</v>
          </cell>
          <cell r="L126" t="str">
            <v>h</v>
          </cell>
          <cell r="M126" t="e">
            <v>#VALUE!</v>
          </cell>
          <cell r="N126" t="str">
            <v>h</v>
          </cell>
        </row>
        <row r="127">
          <cell r="B127" t="str">
            <v>Laufzeit Heizbetrieb bei THeizlast  bzw.  TBereit</v>
          </cell>
          <cell r="D127" t="str">
            <v>gHeiz</v>
          </cell>
          <cell r="F127" t="e">
            <v>#VALUE!</v>
          </cell>
          <cell r="G127" t="str">
            <v>h</v>
          </cell>
          <cell r="H127">
            <v>0</v>
          </cell>
          <cell r="I127" t="str">
            <v>h</v>
          </cell>
          <cell r="K127" t="e">
            <v>#VALUE!</v>
          </cell>
          <cell r="L127" t="str">
            <v>h</v>
          </cell>
          <cell r="M127">
            <v>0</v>
          </cell>
          <cell r="N127" t="str">
            <v>h</v>
          </cell>
        </row>
        <row r="128">
          <cell r="B128" t="str">
            <v>Tagesm. Heizl. am Heizlasttag bzw. bei tBereit</v>
          </cell>
          <cell r="D128" t="str">
            <v>PWP max, Heizlast bzw. tbereit</v>
          </cell>
          <cell r="F128" t="e">
            <v>#VALUE!</v>
          </cell>
          <cell r="G128" t="str">
            <v>kW</v>
          </cell>
          <cell r="H128" t="e">
            <v>#VALUE!</v>
          </cell>
          <cell r="I128" t="str">
            <v>kW</v>
          </cell>
          <cell r="K128" t="e">
            <v>#VALUE!</v>
          </cell>
          <cell r="L128" t="str">
            <v>kW</v>
          </cell>
          <cell r="M128" t="e">
            <v>#VALUE!</v>
          </cell>
          <cell r="N128" t="str">
            <v>kW</v>
          </cell>
        </row>
        <row r="130">
          <cell r="B130" t="str">
            <v>Heizgrenztemperatur</v>
          </cell>
          <cell r="D130" t="str">
            <v>THeizgrenz</v>
          </cell>
          <cell r="F130" t="e">
            <v>#VALUE!</v>
          </cell>
          <cell r="G130" t="str">
            <v>°C</v>
          </cell>
          <cell r="K130" t="e">
            <v>#VALUE!</v>
          </cell>
          <cell r="L130" t="str">
            <v>°C</v>
          </cell>
        </row>
        <row r="131">
          <cell r="B131" t="str">
            <v>Leistung Warmwasser</v>
          </cell>
          <cell r="D131" t="str">
            <v>PWW</v>
          </cell>
          <cell r="E131" t="str">
            <v>(Blatt WW+Verteil)</v>
          </cell>
          <cell r="F131">
            <v>0</v>
          </cell>
          <cell r="G131" t="str">
            <v>kW</v>
          </cell>
          <cell r="K131">
            <v>0.63567726311734185</v>
          </cell>
          <cell r="L131" t="str">
            <v>kW</v>
          </cell>
        </row>
        <row r="132">
          <cell r="B132" t="str">
            <v>Leistung Warmwasser,Sommer</v>
          </cell>
          <cell r="D132" t="str">
            <v>PWW,S</v>
          </cell>
          <cell r="E132" t="str">
            <v>(Blatt WW+Verteil)</v>
          </cell>
          <cell r="F132">
            <v>0</v>
          </cell>
          <cell r="G132" t="str">
            <v>kW</v>
          </cell>
          <cell r="K132">
            <v>0</v>
          </cell>
          <cell r="L132" t="str">
            <v>kW</v>
          </cell>
        </row>
        <row r="133">
          <cell r="B133" t="str">
            <v>Maximalleistung (WW+Heizlast)</v>
          </cell>
          <cell r="D133" t="str">
            <v>Pmax</v>
          </cell>
          <cell r="E133" t="str">
            <v xml:space="preserve"> = Pww+PH</v>
          </cell>
          <cell r="F133">
            <v>1.8542956931697205</v>
          </cell>
          <cell r="G133" t="str">
            <v>kW</v>
          </cell>
          <cell r="K133">
            <v>2.4899729562870623</v>
          </cell>
          <cell r="L133" t="str">
            <v>kW</v>
          </cell>
        </row>
      </sheetData>
      <sheetData sheetId="61"/>
      <sheetData sheetId="62"/>
      <sheetData sheetId="63"/>
      <sheetData sheetId="64"/>
      <sheetData sheetId="65"/>
      <sheetData sheetId="66"/>
      <sheetData sheetId="67"/>
      <sheetData sheetId="68"/>
      <sheetData sheetId="69"/>
      <sheetData sheetId="70"/>
      <sheetData sheetId="71"/>
      <sheetData sheetId="7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fsec.ucf.edu/en/publications/html/fsec-pf-413-0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A5E1C-1F20-485D-956E-F50833FAB9A5}">
  <dimension ref="A1:U37"/>
  <sheetViews>
    <sheetView tabSelected="1" zoomScaleNormal="100" workbookViewId="0">
      <pane xSplit="5" ySplit="4" topLeftCell="F5" activePane="bottomRight" state="frozen"/>
      <selection activeCell="V2" sqref="V2"/>
      <selection pane="topRight" activeCell="V2" sqref="V2"/>
      <selection pane="bottomLeft" activeCell="V2" sqref="V2"/>
      <selection pane="bottomRight" activeCell="B2" sqref="B2:E4"/>
    </sheetView>
  </sheetViews>
  <sheetFormatPr defaultRowHeight="14.4" x14ac:dyDescent="0.3"/>
  <cols>
    <col min="1" max="1" width="3" bestFit="1" customWidth="1"/>
    <col min="2" max="5" width="9.6640625" customWidth="1"/>
    <col min="6" max="6" width="9.109375" style="15"/>
    <col min="7" max="7" width="9.109375" customWidth="1"/>
    <col min="9" max="10" width="9.109375" customWidth="1"/>
    <col min="15" max="15" width="9.109375" customWidth="1"/>
    <col min="18" max="21" width="9.109375" style="15"/>
  </cols>
  <sheetData>
    <row r="1" spans="1:17" ht="18" customHeight="1" x14ac:dyDescent="0.3">
      <c r="A1" s="7"/>
      <c r="B1" s="8" t="s">
        <v>1222</v>
      </c>
      <c r="C1" s="9"/>
    </row>
    <row r="2" spans="1:17" ht="27" customHeight="1" x14ac:dyDescent="0.3">
      <c r="A2" s="7"/>
      <c r="B2" s="101" t="s">
        <v>1180</v>
      </c>
      <c r="C2" s="48"/>
      <c r="D2" s="48"/>
      <c r="E2" s="49"/>
      <c r="G2" s="94" t="s">
        <v>1151</v>
      </c>
      <c r="H2" s="86"/>
      <c r="I2" s="86"/>
      <c r="J2" s="86"/>
      <c r="K2" s="86"/>
      <c r="L2" s="86"/>
      <c r="M2" s="86"/>
      <c r="N2" s="86"/>
      <c r="O2" s="86"/>
      <c r="P2" s="86"/>
      <c r="Q2" s="87"/>
    </row>
    <row r="3" spans="1:17" ht="22.5" customHeight="1" x14ac:dyDescent="0.3">
      <c r="A3" s="7"/>
      <c r="B3" s="79"/>
      <c r="C3" s="80"/>
      <c r="D3" s="80"/>
      <c r="E3" s="81"/>
      <c r="G3" s="95" t="s">
        <v>1152</v>
      </c>
      <c r="H3" s="86"/>
      <c r="I3" s="87"/>
      <c r="J3" s="96" t="s">
        <v>1153</v>
      </c>
      <c r="K3" s="86"/>
      <c r="L3" s="86"/>
      <c r="M3" s="86"/>
      <c r="N3" s="87"/>
      <c r="O3" s="85" t="s">
        <v>1154</v>
      </c>
      <c r="P3" s="86"/>
      <c r="Q3" s="87"/>
    </row>
    <row r="4" spans="1:17" ht="22.5" customHeight="1" x14ac:dyDescent="0.3">
      <c r="A4" s="7"/>
      <c r="B4" s="50"/>
      <c r="C4" s="51"/>
      <c r="D4" s="51"/>
      <c r="E4" s="52"/>
      <c r="G4" s="97" t="s">
        <v>1155</v>
      </c>
      <c r="H4" s="97"/>
      <c r="I4" s="97"/>
      <c r="J4" s="82" t="s">
        <v>1156</v>
      </c>
      <c r="K4" s="83"/>
      <c r="L4" s="83"/>
      <c r="M4" s="83"/>
      <c r="N4" s="84"/>
      <c r="O4" s="88" t="s">
        <v>1157</v>
      </c>
      <c r="P4" s="89"/>
      <c r="Q4" s="90"/>
    </row>
    <row r="5" spans="1:17" ht="24" x14ac:dyDescent="0.3">
      <c r="A5" s="64">
        <v>1</v>
      </c>
      <c r="B5" s="102" t="s">
        <v>1138</v>
      </c>
      <c r="C5" s="102"/>
      <c r="D5" s="102"/>
      <c r="E5" s="102"/>
      <c r="G5" s="91" t="s">
        <v>1213</v>
      </c>
      <c r="H5" s="91"/>
      <c r="I5" s="91"/>
      <c r="J5" s="91"/>
      <c r="K5" s="91"/>
      <c r="L5" s="91"/>
      <c r="M5" s="91"/>
      <c r="N5" s="91"/>
      <c r="O5" s="91"/>
      <c r="P5" s="91"/>
      <c r="Q5" s="91"/>
    </row>
    <row r="6" spans="1:17" ht="21" x14ac:dyDescent="0.3">
      <c r="A6" s="64"/>
      <c r="B6" s="99" t="s">
        <v>0</v>
      </c>
      <c r="C6" s="99"/>
      <c r="D6" s="99" t="str">
        <f>IF(B7="USA","State","Province")</f>
        <v>State</v>
      </c>
      <c r="E6" s="99"/>
      <c r="G6" s="77" t="s">
        <v>1214</v>
      </c>
      <c r="H6" s="77"/>
      <c r="I6" s="77"/>
      <c r="J6" s="77"/>
      <c r="K6" s="77"/>
      <c r="L6" s="77"/>
      <c r="M6" s="77"/>
      <c r="N6" s="77"/>
      <c r="O6" s="77"/>
      <c r="P6" s="77"/>
      <c r="Q6" s="77"/>
    </row>
    <row r="7" spans="1:17" ht="18" customHeight="1" x14ac:dyDescent="0.3">
      <c r="A7" s="64"/>
      <c r="B7" s="103" t="s">
        <v>77</v>
      </c>
      <c r="C7" s="103"/>
      <c r="D7" s="103" t="s">
        <v>23</v>
      </c>
      <c r="E7" s="103"/>
      <c r="G7" s="60" t="s">
        <v>1190</v>
      </c>
      <c r="H7" s="60"/>
      <c r="I7" s="54" t="s">
        <v>1215</v>
      </c>
      <c r="J7" s="55"/>
      <c r="K7" s="55"/>
      <c r="L7" s="55"/>
      <c r="M7" s="55"/>
      <c r="N7" s="55"/>
      <c r="O7" s="55"/>
      <c r="P7" s="55"/>
      <c r="Q7" s="56"/>
    </row>
    <row r="8" spans="1:17" ht="17.399999999999999" x14ac:dyDescent="0.3">
      <c r="A8" s="64"/>
      <c r="B8" s="99" t="s">
        <v>1139</v>
      </c>
      <c r="C8" s="99"/>
      <c r="D8" s="99"/>
      <c r="E8" s="99"/>
      <c r="G8" s="60"/>
      <c r="H8" s="60"/>
      <c r="I8" s="57"/>
      <c r="J8" s="58"/>
      <c r="K8" s="58"/>
      <c r="L8" s="58"/>
      <c r="M8" s="58"/>
      <c r="N8" s="58"/>
      <c r="O8" s="58"/>
      <c r="P8" s="58"/>
      <c r="Q8" s="59"/>
    </row>
    <row r="9" spans="1:17" ht="21" customHeight="1" x14ac:dyDescent="0.3">
      <c r="A9" s="64"/>
      <c r="B9" s="100" t="s">
        <v>462</v>
      </c>
      <c r="C9" s="86"/>
      <c r="D9" s="86"/>
      <c r="E9" s="87"/>
      <c r="G9" s="66" t="s">
        <v>1195</v>
      </c>
      <c r="H9" s="55"/>
      <c r="I9" s="55"/>
      <c r="J9" s="55"/>
      <c r="K9" s="55"/>
      <c r="L9" s="56"/>
      <c r="M9" s="76"/>
      <c r="N9" s="76"/>
      <c r="O9" s="76"/>
      <c r="P9" s="76"/>
      <c r="Q9" s="76"/>
    </row>
    <row r="10" spans="1:17" ht="21" customHeight="1" x14ac:dyDescent="0.3">
      <c r="G10" s="67"/>
      <c r="H10" s="68"/>
      <c r="I10" s="68"/>
      <c r="J10" s="68"/>
      <c r="K10" s="68"/>
      <c r="L10" s="69"/>
      <c r="M10" s="76"/>
      <c r="N10" s="76"/>
      <c r="O10" s="76"/>
      <c r="P10" s="76"/>
      <c r="Q10" s="76"/>
    </row>
    <row r="11" spans="1:17" ht="21" customHeight="1" x14ac:dyDescent="0.3">
      <c r="A11" s="65">
        <v>2</v>
      </c>
      <c r="B11" s="78" t="s">
        <v>1160</v>
      </c>
      <c r="C11" s="48"/>
      <c r="D11" s="48"/>
      <c r="E11" s="49"/>
      <c r="G11" s="67"/>
      <c r="H11" s="68"/>
      <c r="I11" s="68"/>
      <c r="J11" s="68"/>
      <c r="K11" s="68"/>
      <c r="L11" s="69"/>
      <c r="M11" s="76"/>
      <c r="N11" s="76"/>
      <c r="O11" s="76"/>
      <c r="P11" s="76"/>
      <c r="Q11" s="76"/>
    </row>
    <row r="12" spans="1:17" ht="21" customHeight="1" x14ac:dyDescent="0.3">
      <c r="A12" s="64"/>
      <c r="B12" s="79"/>
      <c r="C12" s="80"/>
      <c r="D12" s="80"/>
      <c r="E12" s="81"/>
      <c r="G12" s="67"/>
      <c r="H12" s="68"/>
      <c r="I12" s="68"/>
      <c r="J12" s="68"/>
      <c r="K12" s="68"/>
      <c r="L12" s="69"/>
      <c r="M12" s="76"/>
      <c r="N12" s="76"/>
      <c r="O12" s="76"/>
      <c r="P12" s="76"/>
      <c r="Q12" s="76"/>
    </row>
    <row r="13" spans="1:17" ht="21" customHeight="1" x14ac:dyDescent="0.3">
      <c r="A13" s="64"/>
      <c r="B13" s="50"/>
      <c r="C13" s="51"/>
      <c r="D13" s="51"/>
      <c r="E13" s="52"/>
      <c r="G13" s="67"/>
      <c r="H13" s="68"/>
      <c r="I13" s="68"/>
      <c r="J13" s="68"/>
      <c r="K13" s="68"/>
      <c r="L13" s="69"/>
      <c r="M13" s="76"/>
      <c r="N13" s="76"/>
      <c r="O13" s="76"/>
      <c r="P13" s="76"/>
      <c r="Q13" s="76"/>
    </row>
    <row r="14" spans="1:17" ht="24" x14ac:dyDescent="0.3">
      <c r="A14" s="64"/>
      <c r="B14" s="73" t="s">
        <v>1141</v>
      </c>
      <c r="C14" s="74"/>
      <c r="D14" s="75">
        <v>10.199999999999999</v>
      </c>
      <c r="E14" s="75"/>
      <c r="G14" s="57"/>
      <c r="H14" s="58"/>
      <c r="I14" s="58"/>
      <c r="J14" s="58"/>
      <c r="K14" s="58"/>
      <c r="L14" s="59"/>
      <c r="M14" s="76"/>
      <c r="N14" s="76"/>
      <c r="O14" s="76"/>
      <c r="P14" s="76"/>
      <c r="Q14" s="76"/>
    </row>
    <row r="15" spans="1:17" ht="18" customHeight="1" x14ac:dyDescent="0.3">
      <c r="A15" s="64"/>
      <c r="B15" s="70" t="s">
        <v>1149</v>
      </c>
      <c r="C15" s="48"/>
      <c r="D15" s="49"/>
      <c r="E15" s="98">
        <f>IFERROR(IF(D14&lt;8.5,'phius_monthly climate data'!J2/3.412,'phius_monthly climate data'!K2/3.412),"-")</f>
        <v>1.9373606166471276</v>
      </c>
      <c r="G15" s="60" t="s">
        <v>1192</v>
      </c>
      <c r="H15" s="60"/>
      <c r="I15" s="54" t="s">
        <v>1216</v>
      </c>
      <c r="J15" s="55"/>
      <c r="K15" s="55"/>
      <c r="L15" s="55"/>
      <c r="M15" s="55"/>
      <c r="N15" s="55"/>
      <c r="O15" s="55"/>
      <c r="P15" s="55"/>
      <c r="Q15" s="56"/>
    </row>
    <row r="16" spans="1:17" ht="18" customHeight="1" x14ac:dyDescent="0.3">
      <c r="A16" s="64"/>
      <c r="B16" s="79"/>
      <c r="C16" s="80"/>
      <c r="D16" s="81"/>
      <c r="E16" s="72"/>
      <c r="G16" s="60"/>
      <c r="H16" s="60"/>
      <c r="I16" s="57"/>
      <c r="J16" s="58"/>
      <c r="K16" s="58"/>
      <c r="L16" s="58"/>
      <c r="M16" s="58"/>
      <c r="N16" s="58"/>
      <c r="O16" s="58"/>
      <c r="P16" s="58"/>
      <c r="Q16" s="59"/>
    </row>
    <row r="17" spans="1:17" ht="18" customHeight="1" x14ac:dyDescent="0.3">
      <c r="A17" s="64"/>
      <c r="B17" s="50"/>
      <c r="C17" s="51"/>
      <c r="D17" s="52"/>
      <c r="E17" s="72"/>
      <c r="G17" s="66" t="s">
        <v>1207</v>
      </c>
      <c r="H17" s="55"/>
      <c r="I17" s="55"/>
      <c r="J17" s="55"/>
      <c r="K17" s="55"/>
      <c r="L17" s="55"/>
      <c r="M17" s="55"/>
      <c r="N17" s="55"/>
      <c r="O17" s="55"/>
      <c r="P17" s="55"/>
      <c r="Q17" s="56"/>
    </row>
    <row r="18" spans="1:17" ht="18" customHeight="1" x14ac:dyDescent="0.3">
      <c r="A18" s="64"/>
      <c r="B18" s="70" t="s">
        <v>1148</v>
      </c>
      <c r="C18" s="48"/>
      <c r="D18" s="49"/>
      <c r="E18" s="72">
        <f>IFERROR(1/E15,"-")</f>
        <v>0.51616616514618707</v>
      </c>
      <c r="G18" s="57"/>
      <c r="H18" s="58"/>
      <c r="I18" s="58"/>
      <c r="J18" s="58"/>
      <c r="K18" s="58"/>
      <c r="L18" s="58"/>
      <c r="M18" s="58"/>
      <c r="N18" s="58"/>
      <c r="O18" s="58"/>
      <c r="P18" s="58"/>
      <c r="Q18" s="59"/>
    </row>
    <row r="19" spans="1:17" ht="18" customHeight="1" x14ac:dyDescent="0.3">
      <c r="A19" s="64"/>
      <c r="B19" s="79"/>
      <c r="C19" s="80"/>
      <c r="D19" s="81"/>
      <c r="E19" s="72"/>
      <c r="G19" s="92" t="s">
        <v>1191</v>
      </c>
      <c r="H19" s="93"/>
      <c r="I19" s="61" t="s">
        <v>1183</v>
      </c>
      <c r="J19" s="45"/>
      <c r="K19" s="45"/>
      <c r="L19" s="45"/>
      <c r="M19" s="45"/>
      <c r="N19" s="45"/>
      <c r="O19" s="45"/>
      <c r="P19" s="45"/>
      <c r="Q19" s="46"/>
    </row>
    <row r="20" spans="1:17" ht="36" customHeight="1" x14ac:dyDescent="0.3">
      <c r="A20" s="64"/>
      <c r="B20" s="50"/>
      <c r="C20" s="51"/>
      <c r="D20" s="52"/>
      <c r="E20" s="72"/>
      <c r="G20" s="61" t="s">
        <v>1208</v>
      </c>
      <c r="H20" s="45"/>
      <c r="I20" s="45"/>
      <c r="J20" s="45"/>
      <c r="K20" s="45"/>
      <c r="L20" s="45"/>
      <c r="M20" s="45"/>
      <c r="N20" s="45"/>
      <c r="O20" s="45"/>
      <c r="P20" s="45"/>
      <c r="Q20" s="46"/>
    </row>
    <row r="21" spans="1:17" ht="21" x14ac:dyDescent="0.3">
      <c r="G21" s="77" t="s">
        <v>1217</v>
      </c>
      <c r="H21" s="77"/>
      <c r="I21" s="77"/>
      <c r="J21" s="77"/>
      <c r="K21" s="77"/>
      <c r="L21" s="77"/>
      <c r="M21" s="77"/>
      <c r="N21" s="77"/>
      <c r="O21" s="77"/>
      <c r="P21" s="77"/>
      <c r="Q21" s="77"/>
    </row>
    <row r="22" spans="1:17" ht="18" customHeight="1" x14ac:dyDescent="0.3">
      <c r="A22" s="65">
        <v>3</v>
      </c>
      <c r="B22" s="78" t="s">
        <v>1161</v>
      </c>
      <c r="C22" s="48"/>
      <c r="D22" s="48"/>
      <c r="E22" s="49"/>
      <c r="G22" s="60" t="s">
        <v>1158</v>
      </c>
      <c r="H22" s="60"/>
      <c r="I22" s="54" t="s">
        <v>1218</v>
      </c>
      <c r="J22" s="55"/>
      <c r="K22" s="55"/>
      <c r="L22" s="55"/>
      <c r="M22" s="55"/>
      <c r="N22" s="55"/>
      <c r="O22" s="55"/>
      <c r="P22" s="55"/>
      <c r="Q22" s="56"/>
    </row>
    <row r="23" spans="1:17" ht="18" customHeight="1" x14ac:dyDescent="0.3">
      <c r="A23" s="64"/>
      <c r="B23" s="79"/>
      <c r="C23" s="80"/>
      <c r="D23" s="80"/>
      <c r="E23" s="81"/>
      <c r="G23" s="60"/>
      <c r="H23" s="60"/>
      <c r="I23" s="57"/>
      <c r="J23" s="58"/>
      <c r="K23" s="58"/>
      <c r="L23" s="58"/>
      <c r="M23" s="58"/>
      <c r="N23" s="58"/>
      <c r="O23" s="58"/>
      <c r="P23" s="58"/>
      <c r="Q23" s="59"/>
    </row>
    <row r="24" spans="1:17" ht="18" customHeight="1" x14ac:dyDescent="0.3">
      <c r="A24" s="64"/>
      <c r="B24" s="50"/>
      <c r="C24" s="51"/>
      <c r="D24" s="51"/>
      <c r="E24" s="52"/>
      <c r="G24" s="63" t="s">
        <v>1219</v>
      </c>
      <c r="H24" s="63"/>
      <c r="I24" s="63"/>
      <c r="J24" s="63"/>
      <c r="K24" s="63"/>
      <c r="L24" s="63"/>
      <c r="M24" s="63"/>
      <c r="N24" s="63"/>
      <c r="O24" s="63"/>
      <c r="P24" s="63"/>
      <c r="Q24" s="63"/>
    </row>
    <row r="25" spans="1:17" ht="22.5" customHeight="1" x14ac:dyDescent="0.3">
      <c r="A25" s="64"/>
      <c r="B25" s="73" t="s">
        <v>1142</v>
      </c>
      <c r="C25" s="74"/>
      <c r="D25" s="75">
        <v>20.2</v>
      </c>
      <c r="E25" s="75"/>
      <c r="G25" s="63"/>
      <c r="H25" s="63"/>
      <c r="I25" s="63"/>
      <c r="J25" s="63"/>
      <c r="K25" s="63"/>
      <c r="L25" s="63"/>
      <c r="M25" s="63"/>
      <c r="N25" s="63"/>
      <c r="O25" s="63"/>
      <c r="P25" s="63"/>
      <c r="Q25" s="63"/>
    </row>
    <row r="26" spans="1:17" ht="18" customHeight="1" x14ac:dyDescent="0.3">
      <c r="A26" s="64"/>
      <c r="B26" s="70" t="s">
        <v>1143</v>
      </c>
      <c r="C26" s="48"/>
      <c r="D26" s="49"/>
      <c r="E26" s="71">
        <f>IF(D25&lt;13.5,'phius_monthly climate data'!L2,'phius_monthly climate data'!M2)</f>
        <v>17.7138648</v>
      </c>
      <c r="G26" s="63"/>
      <c r="H26" s="63"/>
      <c r="I26" s="63"/>
      <c r="J26" s="63"/>
      <c r="K26" s="63"/>
      <c r="L26" s="63"/>
      <c r="M26" s="63"/>
      <c r="N26" s="63"/>
      <c r="O26" s="63"/>
      <c r="P26" s="63"/>
      <c r="Q26" s="63"/>
    </row>
    <row r="27" spans="1:17" ht="18" customHeight="1" x14ac:dyDescent="0.3">
      <c r="A27" s="64"/>
      <c r="B27" s="50"/>
      <c r="C27" s="51"/>
      <c r="D27" s="52"/>
      <c r="E27" s="71"/>
      <c r="G27" s="63"/>
      <c r="H27" s="63"/>
      <c r="I27" s="63"/>
      <c r="J27" s="63"/>
      <c r="K27" s="63"/>
      <c r="L27" s="63"/>
      <c r="M27" s="63"/>
      <c r="N27" s="63"/>
      <c r="O27" s="63"/>
      <c r="P27" s="63"/>
      <c r="Q27" s="63"/>
    </row>
    <row r="28" spans="1:17" ht="18" customHeight="1" x14ac:dyDescent="0.3">
      <c r="G28" s="63"/>
      <c r="H28" s="63"/>
      <c r="I28" s="63"/>
      <c r="J28" s="63"/>
      <c r="K28" s="63"/>
      <c r="L28" s="63"/>
      <c r="M28" s="63"/>
      <c r="N28" s="63"/>
      <c r="O28" s="63"/>
      <c r="P28" s="63"/>
      <c r="Q28" s="63"/>
    </row>
    <row r="29" spans="1:17" ht="15" customHeight="1" x14ac:dyDescent="0.3">
      <c r="G29" s="63"/>
      <c r="H29" s="63"/>
      <c r="I29" s="63"/>
      <c r="J29" s="63"/>
      <c r="K29" s="63"/>
      <c r="L29" s="63"/>
      <c r="M29" s="63"/>
      <c r="N29" s="63"/>
      <c r="O29" s="63"/>
      <c r="P29" s="63"/>
      <c r="Q29" s="63"/>
    </row>
    <row r="30" spans="1:17" ht="17.399999999999999" x14ac:dyDescent="0.3">
      <c r="G30" s="60" t="s">
        <v>1159</v>
      </c>
      <c r="H30" s="60"/>
      <c r="I30" s="44" t="s">
        <v>1220</v>
      </c>
      <c r="J30" s="45"/>
      <c r="K30" s="45"/>
      <c r="L30" s="45"/>
      <c r="M30" s="45"/>
      <c r="N30" s="45"/>
      <c r="O30" s="45"/>
      <c r="P30" s="45"/>
      <c r="Q30" s="46"/>
    </row>
    <row r="31" spans="1:17" ht="17.399999999999999" x14ac:dyDescent="0.3">
      <c r="G31" s="62" t="s">
        <v>1221</v>
      </c>
      <c r="H31" s="62"/>
      <c r="I31" s="62"/>
      <c r="J31" s="62"/>
      <c r="K31" s="62"/>
      <c r="L31" s="62"/>
      <c r="M31" s="62"/>
      <c r="N31" s="62"/>
      <c r="O31" s="62"/>
      <c r="P31" s="62"/>
      <c r="Q31" s="62"/>
    </row>
    <row r="32" spans="1:17" ht="17.399999999999999" x14ac:dyDescent="0.3">
      <c r="G32" s="60" t="s">
        <v>1201</v>
      </c>
      <c r="H32" s="60"/>
      <c r="I32" s="61" t="s">
        <v>1183</v>
      </c>
      <c r="J32" s="45"/>
      <c r="K32" s="45"/>
      <c r="L32" s="45"/>
      <c r="M32" s="45"/>
      <c r="N32" s="45"/>
      <c r="O32" s="45"/>
      <c r="P32" s="45"/>
      <c r="Q32" s="46"/>
    </row>
    <row r="33" spans="7:17" x14ac:dyDescent="0.3">
      <c r="G33" s="61" t="s">
        <v>1193</v>
      </c>
      <c r="H33" s="45"/>
      <c r="I33" s="45"/>
      <c r="J33" s="45"/>
      <c r="K33" s="45"/>
      <c r="L33" s="45"/>
      <c r="M33" s="45"/>
      <c r="N33" s="45"/>
      <c r="O33" s="45"/>
      <c r="P33" s="45"/>
      <c r="Q33" s="46"/>
    </row>
    <row r="34" spans="7:17" x14ac:dyDescent="0.3">
      <c r="G34" s="15"/>
      <c r="H34" s="15"/>
      <c r="I34" s="15"/>
      <c r="J34" s="15"/>
      <c r="K34" s="15"/>
      <c r="L34" s="15"/>
      <c r="M34" s="15"/>
      <c r="N34" s="15"/>
      <c r="O34" s="15"/>
      <c r="P34" s="15"/>
      <c r="Q34" s="15"/>
    </row>
    <row r="35" spans="7:17" x14ac:dyDescent="0.3">
      <c r="G35" s="47" t="s">
        <v>1194</v>
      </c>
      <c r="H35" s="48"/>
      <c r="I35" s="48"/>
      <c r="J35" s="48"/>
      <c r="K35" s="48"/>
      <c r="L35" s="48"/>
      <c r="M35" s="48"/>
      <c r="N35" s="48"/>
      <c r="O35" s="48"/>
      <c r="P35" s="48"/>
      <c r="Q35" s="49"/>
    </row>
    <row r="36" spans="7:17" x14ac:dyDescent="0.3">
      <c r="G36" s="50"/>
      <c r="H36" s="51"/>
      <c r="I36" s="51"/>
      <c r="J36" s="51"/>
      <c r="K36" s="51"/>
      <c r="L36" s="51"/>
      <c r="M36" s="51"/>
      <c r="N36" s="51"/>
      <c r="O36" s="51"/>
      <c r="P36" s="51"/>
      <c r="Q36" s="52"/>
    </row>
    <row r="37" spans="7:17" ht="15.6" x14ac:dyDescent="0.35">
      <c r="G37" s="53" t="s">
        <v>1150</v>
      </c>
      <c r="H37" s="53"/>
      <c r="I37" s="53"/>
      <c r="J37" s="53"/>
      <c r="K37" s="53"/>
      <c r="L37" s="53"/>
      <c r="M37" s="53"/>
      <c r="N37" s="53"/>
      <c r="O37" s="53"/>
      <c r="P37" s="53"/>
      <c r="Q37" s="53"/>
    </row>
  </sheetData>
  <mergeCells count="54">
    <mergeCell ref="G2:Q2"/>
    <mergeCell ref="G3:I3"/>
    <mergeCell ref="J3:N3"/>
    <mergeCell ref="G4:I4"/>
    <mergeCell ref="B15:D17"/>
    <mergeCell ref="E15:E17"/>
    <mergeCell ref="B8:E8"/>
    <mergeCell ref="B9:E9"/>
    <mergeCell ref="B14:C14"/>
    <mergeCell ref="D14:E14"/>
    <mergeCell ref="B2:E4"/>
    <mergeCell ref="B5:E5"/>
    <mergeCell ref="B6:C6"/>
    <mergeCell ref="D6:E6"/>
    <mergeCell ref="B7:C7"/>
    <mergeCell ref="D7:E7"/>
    <mergeCell ref="G17:Q18"/>
    <mergeCell ref="G19:H19"/>
    <mergeCell ref="G6:Q6"/>
    <mergeCell ref="I15:Q16"/>
    <mergeCell ref="B18:D20"/>
    <mergeCell ref="G15:H16"/>
    <mergeCell ref="J4:N4"/>
    <mergeCell ref="O3:Q3"/>
    <mergeCell ref="O4:Q4"/>
    <mergeCell ref="I7:Q8"/>
    <mergeCell ref="G7:H8"/>
    <mergeCell ref="G5:Q5"/>
    <mergeCell ref="A5:A9"/>
    <mergeCell ref="A11:A20"/>
    <mergeCell ref="A22:A27"/>
    <mergeCell ref="G22:H23"/>
    <mergeCell ref="G9:L14"/>
    <mergeCell ref="B26:D27"/>
    <mergeCell ref="E26:E27"/>
    <mergeCell ref="E18:E20"/>
    <mergeCell ref="G20:Q20"/>
    <mergeCell ref="B25:C25"/>
    <mergeCell ref="D25:E25"/>
    <mergeCell ref="M9:Q14"/>
    <mergeCell ref="G21:Q21"/>
    <mergeCell ref="B22:E24"/>
    <mergeCell ref="I19:Q19"/>
    <mergeCell ref="B11:E13"/>
    <mergeCell ref="I30:Q30"/>
    <mergeCell ref="G35:Q36"/>
    <mergeCell ref="G37:Q37"/>
    <mergeCell ref="I22:Q23"/>
    <mergeCell ref="G32:H32"/>
    <mergeCell ref="I32:Q32"/>
    <mergeCell ref="G33:Q33"/>
    <mergeCell ref="G30:H30"/>
    <mergeCell ref="G31:Q31"/>
    <mergeCell ref="G24:Q29"/>
  </mergeCells>
  <dataValidations count="1">
    <dataValidation type="list" allowBlank="1" showInputMessage="1" showErrorMessage="1" sqref="B7:C7" xr:uid="{2CD4AC47-32B9-4AC4-A1FC-8C66D07BF3D4}">
      <formula1>"USA, Canada, Colombia"</formula1>
    </dataValidation>
  </dataValidations>
  <hyperlinks>
    <hyperlink ref="G37" r:id="rId1" xr:uid="{249D56B2-46BD-420F-8964-EF744CEE95AB}"/>
  </hyperlinks>
  <pageMargins left="0.7" right="0.7" top="0.75" bottom="0.75" header="0.3" footer="0.3"/>
  <pageSetup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0A871FF-4F72-466C-8D62-6388557EBA14}">
          <x14:formula1>
            <xm:f>'phius_monthly climate data'!$H$4:$H$58</xm:f>
          </x14:formula1>
          <xm:sqref>D7:E7</xm:sqref>
        </x14:dataValidation>
        <x14:dataValidation type="list" allowBlank="1" showInputMessage="1" showErrorMessage="1" xr:uid="{88566716-D984-4045-B58F-41247416DF6C}">
          <x14:formula1>
            <xm:f>'phius_monthly climate data'!$I$4:$I$73</xm:f>
          </x14:formula1>
          <xm:sqref>B9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05698-B056-4BEC-8FD0-5981E6D6CAC6}">
  <dimension ref="A1:AF49"/>
  <sheetViews>
    <sheetView zoomScale="85" zoomScaleNormal="85" workbookViewId="0">
      <pane ySplit="4" topLeftCell="A5" activePane="bottomLeft" state="frozen"/>
      <selection pane="bottomLeft" activeCell="V2" sqref="V2"/>
    </sheetView>
  </sheetViews>
  <sheetFormatPr defaultColWidth="8.88671875" defaultRowHeight="15.6" x14ac:dyDescent="0.35"/>
  <cols>
    <col min="1" max="1" width="2.6640625" style="16" customWidth="1"/>
    <col min="2" max="2" width="50.6640625" style="17" customWidth="1"/>
    <col min="3" max="3" width="6.6640625" style="17" customWidth="1"/>
    <col min="4" max="4" width="12.6640625" style="17" customWidth="1"/>
    <col min="5" max="8" width="8.6640625" style="17" customWidth="1"/>
    <col min="9" max="9" width="3.6640625" style="17" bestFit="1" customWidth="1"/>
    <col min="10" max="12" width="8.6640625" style="17" customWidth="1"/>
    <col min="13" max="13" width="3.6640625" style="17" bestFit="1" customWidth="1"/>
    <col min="14" max="14" width="8.6640625" style="17" customWidth="1"/>
    <col min="15" max="18" width="8.6640625" style="18" customWidth="1"/>
    <col min="19" max="19" width="6.5546875" style="18" bestFit="1" customWidth="1"/>
    <col min="20" max="20" width="9.5546875" style="18" bestFit="1" customWidth="1"/>
    <col min="21" max="21" width="7.88671875" style="18" bestFit="1" customWidth="1"/>
    <col min="22" max="22" width="6.5546875" style="18" bestFit="1" customWidth="1"/>
    <col min="23" max="24" width="6.5546875" style="16" bestFit="1" customWidth="1"/>
    <col min="25" max="25" width="9.5546875" style="16" bestFit="1" customWidth="1"/>
    <col min="26" max="26" width="12.44140625" style="14" bestFit="1" customWidth="1"/>
    <col min="27" max="16384" width="8.88671875" style="14"/>
  </cols>
  <sheetData>
    <row r="1" spans="2:31" ht="16.2" thickBot="1" x14ac:dyDescent="0.4">
      <c r="E1" s="23"/>
    </row>
    <row r="2" spans="2:31" ht="16.5" customHeight="1" x14ac:dyDescent="0.35">
      <c r="B2" s="138" t="s">
        <v>1162</v>
      </c>
      <c r="C2" s="139"/>
      <c r="D2" s="140"/>
      <c r="E2" s="148"/>
      <c r="F2" s="147" t="s">
        <v>1151</v>
      </c>
      <c r="G2" s="105"/>
      <c r="H2" s="105"/>
      <c r="I2" s="105"/>
      <c r="J2" s="105"/>
      <c r="K2" s="105"/>
      <c r="L2" s="105"/>
      <c r="M2" s="105"/>
      <c r="N2" s="105"/>
      <c r="O2" s="105"/>
      <c r="P2" s="105"/>
      <c r="Q2" s="105"/>
      <c r="R2" s="105"/>
      <c r="S2" s="34"/>
      <c r="T2" s="34"/>
      <c r="U2" s="34"/>
      <c r="V2" s="34"/>
      <c r="W2" s="35"/>
      <c r="X2" s="35"/>
      <c r="Y2" s="35"/>
      <c r="Z2" s="36"/>
      <c r="AA2" s="36"/>
      <c r="AB2" s="36"/>
      <c r="AC2" s="36"/>
      <c r="AD2" s="36"/>
      <c r="AE2" s="36"/>
    </row>
    <row r="3" spans="2:31" ht="16.5" customHeight="1" x14ac:dyDescent="0.35">
      <c r="B3" s="141"/>
      <c r="C3" s="142"/>
      <c r="D3" s="143"/>
      <c r="E3" s="149"/>
      <c r="F3" s="95" t="s">
        <v>1152</v>
      </c>
      <c r="G3" s="106"/>
      <c r="H3" s="106"/>
      <c r="I3" s="107"/>
      <c r="J3" s="104" t="s">
        <v>1153</v>
      </c>
      <c r="K3" s="105"/>
      <c r="L3" s="105"/>
      <c r="M3" s="105"/>
      <c r="N3" s="105"/>
      <c r="O3" s="105"/>
      <c r="P3" s="113" t="s">
        <v>1154</v>
      </c>
      <c r="Q3" s="105"/>
      <c r="R3" s="105"/>
      <c r="S3" s="34"/>
      <c r="T3" s="34"/>
      <c r="U3" s="34"/>
      <c r="V3" s="34"/>
      <c r="W3" s="35"/>
      <c r="X3" s="35"/>
      <c r="Y3" s="35"/>
      <c r="Z3" s="36"/>
      <c r="AA3" s="36"/>
      <c r="AB3" s="36"/>
      <c r="AC3" s="36"/>
      <c r="AD3" s="36"/>
      <c r="AE3" s="36"/>
    </row>
    <row r="4" spans="2:31" ht="16.2" thickBot="1" x14ac:dyDescent="0.4">
      <c r="B4" s="144"/>
      <c r="C4" s="145"/>
      <c r="D4" s="146"/>
      <c r="E4" s="150"/>
      <c r="F4" s="108" t="s">
        <v>1155</v>
      </c>
      <c r="G4" s="109"/>
      <c r="H4" s="109"/>
      <c r="I4" s="110"/>
      <c r="J4" s="114" t="s">
        <v>1156</v>
      </c>
      <c r="K4" s="114"/>
      <c r="L4" s="114"/>
      <c r="M4" s="114"/>
      <c r="N4" s="114"/>
      <c r="O4" s="114"/>
      <c r="P4" s="115" t="s">
        <v>1157</v>
      </c>
      <c r="Q4" s="115"/>
      <c r="R4" s="115"/>
      <c r="S4" s="37"/>
      <c r="T4" s="37"/>
      <c r="U4" s="37"/>
      <c r="V4" s="37"/>
      <c r="W4" s="38"/>
      <c r="X4" s="38"/>
      <c r="Y4" s="38"/>
      <c r="Z4" s="36"/>
      <c r="AA4" s="36"/>
      <c r="AB4" s="36"/>
      <c r="AC4" s="36"/>
      <c r="AD4" s="36"/>
      <c r="AE4" s="36"/>
    </row>
    <row r="5" spans="2:31" ht="23.25" customHeight="1" thickBot="1" x14ac:dyDescent="0.4">
      <c r="B5" s="169" t="s">
        <v>1163</v>
      </c>
      <c r="C5" s="170"/>
      <c r="D5" s="171"/>
      <c r="E5" s="32"/>
      <c r="F5" s="125" t="s">
        <v>1164</v>
      </c>
      <c r="G5" s="125"/>
      <c r="H5" s="125"/>
      <c r="I5" s="125"/>
      <c r="J5" s="125"/>
      <c r="K5" s="125"/>
      <c r="L5" s="125"/>
      <c r="M5" s="125"/>
      <c r="N5" s="125"/>
      <c r="O5" s="125"/>
      <c r="P5" s="125"/>
      <c r="Q5" s="125"/>
      <c r="R5" s="125"/>
      <c r="S5" s="39"/>
      <c r="T5" s="39"/>
      <c r="U5" s="39"/>
      <c r="V5" s="39"/>
      <c r="W5" s="39"/>
      <c r="X5" s="39"/>
      <c r="Y5" s="39"/>
      <c r="Z5" s="36"/>
      <c r="AA5" s="36"/>
      <c r="AB5" s="36"/>
      <c r="AC5" s="36"/>
      <c r="AD5" s="36"/>
      <c r="AE5" s="36"/>
    </row>
    <row r="6" spans="2:31" ht="36" customHeight="1" x14ac:dyDescent="0.35">
      <c r="B6" s="151" t="s">
        <v>1198</v>
      </c>
      <c r="C6" s="152"/>
      <c r="D6" s="183">
        <f>D8/12*300</f>
        <v>2985.0000000000005</v>
      </c>
      <c r="E6" s="157" t="s">
        <v>1165</v>
      </c>
      <c r="F6" s="116" t="s">
        <v>1199</v>
      </c>
      <c r="G6" s="117"/>
      <c r="H6" s="117"/>
      <c r="I6" s="117"/>
      <c r="J6" s="117"/>
      <c r="K6" s="117"/>
      <c r="L6" s="117"/>
      <c r="M6" s="117"/>
      <c r="N6" s="117"/>
      <c r="O6" s="117"/>
      <c r="P6" s="117"/>
      <c r="Q6" s="117"/>
      <c r="R6" s="118"/>
      <c r="S6" s="39"/>
      <c r="T6" s="39"/>
      <c r="U6" s="39"/>
      <c r="V6" s="39"/>
      <c r="W6" s="39"/>
      <c r="X6" s="39"/>
      <c r="Y6" s="39"/>
      <c r="Z6" s="36"/>
      <c r="AA6" s="36"/>
      <c r="AB6" s="36"/>
      <c r="AC6" s="36"/>
      <c r="AD6" s="36"/>
      <c r="AE6" s="36"/>
    </row>
    <row r="7" spans="2:31" ht="30.75" customHeight="1" thickBot="1" x14ac:dyDescent="0.4">
      <c r="B7" s="178" t="s">
        <v>1166</v>
      </c>
      <c r="C7" s="179"/>
      <c r="D7" s="184"/>
      <c r="E7" s="157"/>
      <c r="F7" s="119"/>
      <c r="G7" s="120"/>
      <c r="H7" s="120"/>
      <c r="I7" s="120"/>
      <c r="J7" s="120"/>
      <c r="K7" s="120"/>
      <c r="L7" s="120"/>
      <c r="M7" s="120"/>
      <c r="N7" s="120"/>
      <c r="O7" s="120"/>
      <c r="P7" s="120"/>
      <c r="Q7" s="120"/>
      <c r="R7" s="121"/>
      <c r="S7" s="39"/>
      <c r="T7" s="39"/>
      <c r="U7" s="39"/>
      <c r="V7" s="39"/>
      <c r="W7" s="39"/>
      <c r="X7" s="39"/>
      <c r="Y7" s="39"/>
      <c r="Z7" s="36"/>
      <c r="AA7" s="36"/>
      <c r="AB7" s="36"/>
      <c r="AC7" s="36"/>
      <c r="AD7" s="36"/>
      <c r="AE7" s="36"/>
    </row>
    <row r="8" spans="2:31" ht="36" customHeight="1" x14ac:dyDescent="0.35">
      <c r="B8" s="151" t="s">
        <v>1197</v>
      </c>
      <c r="C8" s="152"/>
      <c r="D8" s="183">
        <f>SUMPRODUCT($C$24:$C$49,D24:D49)</f>
        <v>119.4</v>
      </c>
      <c r="E8" s="157"/>
      <c r="F8" s="119"/>
      <c r="G8" s="120"/>
      <c r="H8" s="120"/>
      <c r="I8" s="120"/>
      <c r="J8" s="120"/>
      <c r="K8" s="120"/>
      <c r="L8" s="120"/>
      <c r="M8" s="120"/>
      <c r="N8" s="120"/>
      <c r="O8" s="120"/>
      <c r="P8" s="120"/>
      <c r="Q8" s="120"/>
      <c r="R8" s="121"/>
      <c r="S8" s="39"/>
      <c r="T8" s="39"/>
      <c r="U8" s="39"/>
      <c r="V8" s="39"/>
      <c r="W8" s="39"/>
      <c r="X8" s="39"/>
      <c r="Y8" s="39"/>
      <c r="Z8" s="36"/>
      <c r="AA8" s="36"/>
      <c r="AB8" s="36"/>
      <c r="AC8" s="36"/>
      <c r="AD8" s="36"/>
      <c r="AE8" s="36"/>
    </row>
    <row r="9" spans="2:31" ht="24" customHeight="1" thickBot="1" x14ac:dyDescent="0.4">
      <c r="B9" s="178" t="s">
        <v>1167</v>
      </c>
      <c r="C9" s="179"/>
      <c r="D9" s="184"/>
      <c r="E9" s="158"/>
      <c r="F9" s="122"/>
      <c r="G9" s="123"/>
      <c r="H9" s="123"/>
      <c r="I9" s="123"/>
      <c r="J9" s="123"/>
      <c r="K9" s="123"/>
      <c r="L9" s="123"/>
      <c r="M9" s="123"/>
      <c r="N9" s="123"/>
      <c r="O9" s="123"/>
      <c r="P9" s="123"/>
      <c r="Q9" s="123"/>
      <c r="R9" s="124"/>
      <c r="S9" s="39"/>
      <c r="T9" s="39"/>
      <c r="U9" s="39"/>
      <c r="V9" s="39"/>
      <c r="W9" s="39"/>
      <c r="X9" s="39"/>
      <c r="Y9" s="39"/>
      <c r="Z9" s="36"/>
      <c r="AA9" s="36"/>
      <c r="AB9" s="36"/>
      <c r="AC9" s="36"/>
      <c r="AD9" s="36"/>
      <c r="AE9" s="36"/>
    </row>
    <row r="10" spans="2:31" ht="18" customHeight="1" x14ac:dyDescent="0.35">
      <c r="B10" s="180" t="s">
        <v>1168</v>
      </c>
      <c r="C10" s="181"/>
      <c r="D10" s="167">
        <f>AVERAGE(D12:D13)/3.412+D14/3.412</f>
        <v>5.237404103754411</v>
      </c>
      <c r="E10" s="156" t="s">
        <v>1165</v>
      </c>
      <c r="F10" s="111" t="s">
        <v>1196</v>
      </c>
      <c r="G10" s="111"/>
      <c r="H10" s="111"/>
      <c r="I10" s="111"/>
      <c r="J10" s="111"/>
      <c r="K10" s="111"/>
      <c r="L10" s="111"/>
      <c r="M10" s="111"/>
      <c r="N10" s="111"/>
      <c r="O10" s="111"/>
      <c r="P10" s="111"/>
      <c r="Q10" s="111"/>
      <c r="R10" s="111"/>
      <c r="S10" s="39"/>
      <c r="T10" s="39"/>
      <c r="U10" s="39"/>
      <c r="V10" s="39"/>
      <c r="W10" s="39"/>
      <c r="X10" s="39"/>
      <c r="Y10" s="39"/>
      <c r="Z10" s="36"/>
      <c r="AA10" s="36"/>
      <c r="AB10" s="36"/>
      <c r="AC10" s="36"/>
      <c r="AD10" s="36"/>
      <c r="AE10" s="36"/>
    </row>
    <row r="11" spans="2:31" ht="30.75" customHeight="1" thickBot="1" x14ac:dyDescent="0.4">
      <c r="B11" s="178" t="s">
        <v>1200</v>
      </c>
      <c r="C11" s="182"/>
      <c r="D11" s="168"/>
      <c r="E11" s="157"/>
      <c r="F11" s="111"/>
      <c r="G11" s="111"/>
      <c r="H11" s="111"/>
      <c r="I11" s="111"/>
      <c r="J11" s="111"/>
      <c r="K11" s="111"/>
      <c r="L11" s="111"/>
      <c r="M11" s="111"/>
      <c r="N11" s="111"/>
      <c r="O11" s="111"/>
      <c r="P11" s="111"/>
      <c r="Q11" s="111"/>
      <c r="R11" s="111"/>
      <c r="S11" s="39"/>
      <c r="T11" s="39"/>
      <c r="U11" s="39"/>
      <c r="V11" s="39"/>
      <c r="W11" s="39"/>
      <c r="X11" s="39"/>
      <c r="Y11" s="39"/>
      <c r="Z11" s="36"/>
      <c r="AA11" s="36"/>
      <c r="AB11" s="36"/>
      <c r="AC11" s="36"/>
      <c r="AD11" s="36"/>
      <c r="AE11" s="36"/>
    </row>
    <row r="12" spans="2:31" ht="17.399999999999999" x14ac:dyDescent="0.35">
      <c r="B12" s="172" t="s">
        <v>1169</v>
      </c>
      <c r="C12" s="173"/>
      <c r="D12" s="24">
        <f>SUM(R24:R49)</f>
        <v>4.5467336683417079</v>
      </c>
      <c r="E12" s="157"/>
      <c r="F12" s="111"/>
      <c r="G12" s="111"/>
      <c r="H12" s="111"/>
      <c r="I12" s="111"/>
      <c r="J12" s="111"/>
      <c r="K12" s="111"/>
      <c r="L12" s="111"/>
      <c r="M12" s="111"/>
      <c r="N12" s="111"/>
      <c r="O12" s="111"/>
      <c r="P12" s="111"/>
      <c r="Q12" s="111"/>
      <c r="R12" s="111"/>
      <c r="S12" s="39"/>
      <c r="T12" s="39"/>
      <c r="U12" s="39"/>
      <c r="V12" s="39"/>
      <c r="W12" s="39"/>
      <c r="X12" s="39"/>
      <c r="Y12" s="39"/>
      <c r="Z12" s="36"/>
      <c r="AA12" s="36"/>
      <c r="AB12" s="36"/>
      <c r="AC12" s="36"/>
      <c r="AD12" s="36"/>
      <c r="AE12" s="36"/>
    </row>
    <row r="13" spans="2:31" ht="17.399999999999999" x14ac:dyDescent="0.35">
      <c r="B13" s="174" t="s">
        <v>1170</v>
      </c>
      <c r="C13" s="175"/>
      <c r="D13" s="25">
        <f>SUM(T24:T49)</f>
        <v>6.575221483417085</v>
      </c>
      <c r="E13" s="157"/>
      <c r="F13" s="111"/>
      <c r="G13" s="111"/>
      <c r="H13" s="111"/>
      <c r="I13" s="111"/>
      <c r="J13" s="111"/>
      <c r="K13" s="111"/>
      <c r="L13" s="111"/>
      <c r="M13" s="111"/>
      <c r="N13" s="111"/>
      <c r="O13" s="111"/>
      <c r="P13" s="111"/>
      <c r="Q13" s="111"/>
      <c r="R13" s="111"/>
      <c r="S13" s="39"/>
      <c r="T13" s="39"/>
      <c r="U13" s="39"/>
      <c r="V13" s="39"/>
      <c r="W13" s="39"/>
      <c r="X13" s="39"/>
      <c r="Y13" s="39"/>
      <c r="Z13" s="36"/>
      <c r="AA13" s="36"/>
      <c r="AB13" s="36"/>
      <c r="AC13" s="36"/>
      <c r="AD13" s="36"/>
      <c r="AE13" s="36"/>
    </row>
    <row r="14" spans="2:31" ht="18" thickBot="1" x14ac:dyDescent="0.4">
      <c r="B14" s="176" t="s">
        <v>1171</v>
      </c>
      <c r="C14" s="177"/>
      <c r="D14" s="26">
        <f>SUM(U24:U49)</f>
        <v>12.309045226130653</v>
      </c>
      <c r="E14" s="158"/>
      <c r="F14" s="111"/>
      <c r="G14" s="111"/>
      <c r="H14" s="111"/>
      <c r="I14" s="111"/>
      <c r="J14" s="111"/>
      <c r="K14" s="111"/>
      <c r="L14" s="111"/>
      <c r="M14" s="111"/>
      <c r="N14" s="111"/>
      <c r="O14" s="111"/>
      <c r="P14" s="111"/>
      <c r="Q14" s="111"/>
      <c r="R14" s="111"/>
      <c r="S14" s="39"/>
      <c r="T14" s="39"/>
      <c r="U14" s="39"/>
      <c r="V14" s="39"/>
      <c r="W14" s="39"/>
      <c r="X14" s="39"/>
      <c r="Y14" s="39"/>
      <c r="Z14" s="36"/>
      <c r="AA14" s="36"/>
      <c r="AB14" s="36"/>
      <c r="AC14" s="36"/>
      <c r="AD14" s="36"/>
      <c r="AE14" s="36"/>
    </row>
    <row r="15" spans="2:31" ht="24.6" thickBot="1" x14ac:dyDescent="0.4">
      <c r="B15" s="153" t="s">
        <v>1172</v>
      </c>
      <c r="C15" s="154"/>
      <c r="D15" s="155"/>
      <c r="E15" s="33"/>
      <c r="F15" s="112" t="s">
        <v>1173</v>
      </c>
      <c r="G15" s="112"/>
      <c r="H15" s="112"/>
      <c r="I15" s="112"/>
      <c r="J15" s="112"/>
      <c r="K15" s="112"/>
      <c r="L15" s="112"/>
      <c r="M15" s="112"/>
      <c r="N15" s="112"/>
      <c r="O15" s="112"/>
      <c r="P15" s="112"/>
      <c r="Q15" s="112"/>
      <c r="R15" s="112"/>
      <c r="S15" s="40"/>
      <c r="T15" s="40"/>
      <c r="U15" s="40"/>
      <c r="V15" s="40"/>
      <c r="W15" s="40"/>
      <c r="X15" s="40"/>
      <c r="Y15" s="40"/>
      <c r="Z15" s="36"/>
      <c r="AA15" s="36"/>
      <c r="AB15" s="36"/>
      <c r="AC15" s="36"/>
      <c r="AD15" s="36"/>
      <c r="AE15" s="36"/>
    </row>
    <row r="16" spans="2:31" ht="22.5" customHeight="1" x14ac:dyDescent="0.35">
      <c r="B16" s="164" t="s">
        <v>1174</v>
      </c>
      <c r="C16" s="165"/>
      <c r="D16" s="27" cm="1">
        <f t="array" ref="D16">SUM(V24:V49,Y24:Y49/3.412)</f>
        <v>2.3591669530849009</v>
      </c>
      <c r="E16" s="156" t="s">
        <v>1165</v>
      </c>
      <c r="F16" s="111" t="s">
        <v>1175</v>
      </c>
      <c r="G16" s="111"/>
      <c r="H16" s="111"/>
      <c r="I16" s="111"/>
      <c r="J16" s="111"/>
      <c r="K16" s="111"/>
      <c r="L16" s="111"/>
      <c r="M16" s="111"/>
      <c r="N16" s="111"/>
      <c r="O16" s="111"/>
      <c r="P16" s="111"/>
      <c r="Q16" s="111"/>
      <c r="R16" s="111"/>
      <c r="S16" s="39"/>
      <c r="T16" s="39"/>
      <c r="U16" s="39"/>
      <c r="V16" s="39"/>
      <c r="W16" s="39"/>
      <c r="X16" s="39"/>
      <c r="Y16" s="39"/>
      <c r="Z16" s="36"/>
      <c r="AA16" s="36"/>
      <c r="AB16" s="36"/>
      <c r="AC16" s="36"/>
      <c r="AD16" s="36"/>
      <c r="AE16" s="36"/>
    </row>
    <row r="17" spans="2:32" ht="24.6" thickBot="1" x14ac:dyDescent="0.4">
      <c r="B17" s="162" t="s">
        <v>1184</v>
      </c>
      <c r="C17" s="163"/>
      <c r="D17" s="28">
        <f>E23</f>
        <v>17</v>
      </c>
      <c r="E17" s="157"/>
      <c r="F17" s="111"/>
      <c r="G17" s="111"/>
      <c r="H17" s="111"/>
      <c r="I17" s="111"/>
      <c r="J17" s="111"/>
      <c r="K17" s="111"/>
      <c r="L17" s="111"/>
      <c r="M17" s="111"/>
      <c r="N17" s="111"/>
      <c r="O17" s="111"/>
      <c r="P17" s="111"/>
      <c r="Q17" s="111"/>
      <c r="R17" s="111"/>
      <c r="S17" s="39"/>
      <c r="T17" s="39"/>
      <c r="U17" s="39"/>
      <c r="V17" s="39"/>
      <c r="W17" s="39"/>
      <c r="X17" s="39"/>
      <c r="Y17" s="39"/>
      <c r="Z17" s="36"/>
      <c r="AA17" s="36"/>
      <c r="AB17" s="36"/>
      <c r="AC17" s="36"/>
      <c r="AD17" s="36"/>
      <c r="AE17" s="36"/>
    </row>
    <row r="18" spans="2:32" ht="24" x14ac:dyDescent="0.35">
      <c r="B18" s="164" t="s">
        <v>1176</v>
      </c>
      <c r="C18" s="165"/>
      <c r="D18" s="27" cm="1">
        <f t="array" ref="D18">SUM(W24:W49,Y24:Y49/3.412)</f>
        <v>3.3364541419130735</v>
      </c>
      <c r="E18" s="157"/>
      <c r="F18" s="111"/>
      <c r="G18" s="111"/>
      <c r="H18" s="111"/>
      <c r="I18" s="111"/>
      <c r="J18" s="111"/>
      <c r="K18" s="111"/>
      <c r="L18" s="111"/>
      <c r="M18" s="111"/>
      <c r="N18" s="111"/>
      <c r="O18" s="111"/>
      <c r="P18" s="111"/>
      <c r="Q18" s="111"/>
      <c r="R18" s="111"/>
      <c r="S18" s="39"/>
      <c r="T18" s="39"/>
      <c r="U18" s="39"/>
      <c r="V18" s="39"/>
      <c r="W18" s="39"/>
      <c r="X18" s="39"/>
      <c r="Y18" s="39"/>
      <c r="Z18" s="36"/>
      <c r="AA18" s="36"/>
      <c r="AB18" s="36"/>
      <c r="AC18" s="36"/>
      <c r="AD18" s="36"/>
      <c r="AE18" s="36"/>
    </row>
    <row r="19" spans="2:32" ht="24.6" thickBot="1" x14ac:dyDescent="0.4">
      <c r="B19" s="162" t="s">
        <v>1185</v>
      </c>
      <c r="C19" s="163"/>
      <c r="D19" s="28">
        <f>F23</f>
        <v>47</v>
      </c>
      <c r="E19" s="158"/>
      <c r="F19" s="111"/>
      <c r="G19" s="111"/>
      <c r="H19" s="111"/>
      <c r="I19" s="111"/>
      <c r="J19" s="111"/>
      <c r="K19" s="111"/>
      <c r="L19" s="111"/>
      <c r="M19" s="111"/>
      <c r="N19" s="111"/>
      <c r="O19" s="111"/>
      <c r="P19" s="111"/>
      <c r="Q19" s="111"/>
      <c r="R19" s="111"/>
      <c r="S19" s="39"/>
      <c r="T19" s="39"/>
      <c r="U19" s="39"/>
      <c r="V19" s="39"/>
      <c r="W19" s="39"/>
      <c r="X19" s="39"/>
      <c r="Y19" s="39"/>
      <c r="Z19" s="36"/>
      <c r="AA19" s="36"/>
      <c r="AB19" s="36"/>
      <c r="AC19" s="36"/>
      <c r="AD19" s="36"/>
      <c r="AE19" s="36"/>
    </row>
    <row r="20" spans="2:32" x14ac:dyDescent="0.35">
      <c r="S20" s="34"/>
      <c r="T20" s="34"/>
      <c r="U20" s="34"/>
      <c r="V20" s="34"/>
      <c r="W20" s="35"/>
      <c r="X20" s="35"/>
      <c r="Y20" s="35"/>
      <c r="Z20" s="36"/>
      <c r="AA20" s="36"/>
      <c r="AB20" s="36"/>
      <c r="AC20" s="36"/>
      <c r="AD20" s="36"/>
      <c r="AE20" s="36"/>
    </row>
    <row r="21" spans="2:32" x14ac:dyDescent="0.35">
      <c r="B21" s="134" t="s">
        <v>1177</v>
      </c>
      <c r="C21" s="161" t="s">
        <v>1178</v>
      </c>
      <c r="D21" s="19" t="s">
        <v>1163</v>
      </c>
      <c r="E21" s="135" t="s">
        <v>1172</v>
      </c>
      <c r="F21" s="87"/>
      <c r="G21" s="136" t="s">
        <v>1189</v>
      </c>
      <c r="H21" s="136"/>
      <c r="I21" s="136"/>
      <c r="J21" s="136"/>
      <c r="K21" s="135" t="s">
        <v>1181</v>
      </c>
      <c r="L21" s="86"/>
      <c r="M21" s="86"/>
      <c r="N21" s="87"/>
      <c r="O21" s="128" t="s">
        <v>1179</v>
      </c>
      <c r="P21" s="129"/>
      <c r="Q21" s="129"/>
      <c r="R21" s="129"/>
      <c r="S21" s="129"/>
      <c r="T21" s="129"/>
      <c r="U21" s="129"/>
      <c r="V21" s="129"/>
      <c r="W21" s="129"/>
      <c r="X21" s="129"/>
      <c r="Y21" s="130"/>
      <c r="Z21" s="36"/>
      <c r="AA21" s="36"/>
      <c r="AB21" s="36"/>
      <c r="AC21" s="36"/>
      <c r="AD21" s="36"/>
      <c r="AE21" s="36"/>
      <c r="AF21" s="36"/>
    </row>
    <row r="22" spans="2:32" ht="49.5" customHeight="1" x14ac:dyDescent="0.35">
      <c r="B22" s="159"/>
      <c r="C22" s="161"/>
      <c r="D22" s="131" t="s">
        <v>1186</v>
      </c>
      <c r="E22" s="135" t="s">
        <v>1187</v>
      </c>
      <c r="F22" s="87"/>
      <c r="G22" s="136" t="s">
        <v>1169</v>
      </c>
      <c r="H22" s="136" t="s">
        <v>1170</v>
      </c>
      <c r="I22" s="166" t="s">
        <v>53</v>
      </c>
      <c r="J22" s="136" t="s">
        <v>1171</v>
      </c>
      <c r="K22" s="135" t="s">
        <v>1188</v>
      </c>
      <c r="L22" s="87"/>
      <c r="M22" s="166" t="s">
        <v>53</v>
      </c>
      <c r="N22" s="133" t="s">
        <v>1140</v>
      </c>
      <c r="O22" s="128" t="s">
        <v>1209</v>
      </c>
      <c r="P22" s="129"/>
      <c r="Q22" s="130"/>
      <c r="R22" s="137" t="str">
        <f>G22</f>
        <v>EER</v>
      </c>
      <c r="S22" s="137" t="str">
        <f>H22</f>
        <v>SEER</v>
      </c>
      <c r="T22" s="134" t="s">
        <v>1143</v>
      </c>
      <c r="U22" s="137" t="str">
        <f>J22</f>
        <v>IEER</v>
      </c>
      <c r="V22" s="128" t="str">
        <f>K22</f>
        <v>COP @ Temp. [F]</v>
      </c>
      <c r="W22" s="130"/>
      <c r="X22" s="126" t="s">
        <v>1140</v>
      </c>
      <c r="Y22" s="126" t="s">
        <v>1182</v>
      </c>
      <c r="Z22" s="36"/>
      <c r="AA22" s="36"/>
      <c r="AB22" s="36"/>
      <c r="AC22" s="36"/>
      <c r="AD22" s="36"/>
      <c r="AE22" s="36"/>
      <c r="AF22" s="36"/>
    </row>
    <row r="23" spans="2:32" x14ac:dyDescent="0.35">
      <c r="B23" s="160"/>
      <c r="C23" s="161"/>
      <c r="D23" s="132"/>
      <c r="E23" s="29">
        <v>17</v>
      </c>
      <c r="F23" s="29">
        <v>47</v>
      </c>
      <c r="G23" s="136"/>
      <c r="H23" s="136"/>
      <c r="I23" s="132"/>
      <c r="J23" s="136"/>
      <c r="K23" s="22">
        <f>E23</f>
        <v>17</v>
      </c>
      <c r="L23" s="22">
        <f>F23</f>
        <v>47</v>
      </c>
      <c r="M23" s="132"/>
      <c r="N23" s="132"/>
      <c r="O23" s="20" t="s">
        <v>1163</v>
      </c>
      <c r="P23" s="22">
        <f>E23</f>
        <v>17</v>
      </c>
      <c r="Q23" s="22">
        <f>F23</f>
        <v>47</v>
      </c>
      <c r="R23" s="137"/>
      <c r="S23" s="137"/>
      <c r="T23" s="127"/>
      <c r="U23" s="137"/>
      <c r="V23" s="22">
        <f>E23</f>
        <v>17</v>
      </c>
      <c r="W23" s="22">
        <f>F23</f>
        <v>47</v>
      </c>
      <c r="X23" s="127"/>
      <c r="Y23" s="127"/>
      <c r="Z23" s="36"/>
      <c r="AA23" s="36"/>
      <c r="AB23" s="36"/>
      <c r="AC23" s="36"/>
      <c r="AD23" s="36"/>
      <c r="AE23" s="36"/>
      <c r="AF23" s="36"/>
    </row>
    <row r="24" spans="2:32" x14ac:dyDescent="0.35">
      <c r="B24" s="29" t="s">
        <v>1210</v>
      </c>
      <c r="C24" s="29">
        <v>1</v>
      </c>
      <c r="D24" s="30">
        <v>14.4</v>
      </c>
      <c r="E24" s="30">
        <v>11.5</v>
      </c>
      <c r="F24" s="30">
        <v>18</v>
      </c>
      <c r="G24" s="31">
        <v>12.7</v>
      </c>
      <c r="H24" s="31">
        <v>20.2</v>
      </c>
      <c r="I24" s="43" t="s">
        <v>1203</v>
      </c>
      <c r="J24" s="31"/>
      <c r="K24" s="31"/>
      <c r="L24" s="31"/>
      <c r="M24" s="43" t="s">
        <v>1203</v>
      </c>
      <c r="N24" s="31">
        <v>10.3</v>
      </c>
      <c r="O24" s="21">
        <f>IFERROR($C24*D24/D$8,"-")</f>
        <v>0.12060301507537688</v>
      </c>
      <c r="P24" s="21">
        <f>IFERROR($C24*E24/SUMPRODUCT($C$24:$C$49,$E$24:$E$49),"-")</f>
        <v>0.12568306010928962</v>
      </c>
      <c r="Q24" s="21">
        <f t="shared" ref="Q24:Q49" si="0">IFERROR($C24*F24/SUMPRODUCT($C$24:$C$49,$F$24:$F$49),"-")</f>
        <v>0.13333333333333333</v>
      </c>
      <c r="R24" s="21">
        <f t="shared" ref="R24:R49" si="1">IF(U24&gt;0,"-",IFERROR(G24*O24,"-"))</f>
        <v>1.5316582914572863</v>
      </c>
      <c r="S24" s="21">
        <f t="shared" ref="S24:S49" si="2">IF(U24&gt;0,"-",IFERROR(H24*O24,"-"))</f>
        <v>2.436180904522613</v>
      </c>
      <c r="T24" s="42">
        <f>IFERROR(IF(H24&lt;13.5,(1-(-0.5655+0.005414*'phius_monthly climate data'!$H$2+0.01039*H24))*H24,(1-(-0.5864+0.005668*'phius_monthly climate data'!$H$2+0.01029*H24))*H24),"-")*O24</f>
        <v>2.136345503517588</v>
      </c>
      <c r="U24" s="21">
        <f t="shared" ref="U24:U49" si="3">IFERROR(J24*O24,"-")</f>
        <v>0</v>
      </c>
      <c r="V24" s="21">
        <f t="shared" ref="V24:V49" si="4">IFERROR(K24*P24,"-")</f>
        <v>0</v>
      </c>
      <c r="W24" s="21">
        <f t="shared" ref="W24:W49" si="5">IFERROR(L24*Q24,"-")</f>
        <v>0</v>
      </c>
      <c r="X24" s="21">
        <f>IFERROR(N24*Q24,"-")</f>
        <v>1.3733333333333335</v>
      </c>
      <c r="Y24" s="42">
        <f>IFERROR(IF(N24&lt;8.5,(1-(0.1392+-0.00846*'phius_monthly climate data'!$I$2+-0.0001074*'phius_monthly climate data'!$I$2+0.0228*N24))*N24,(1-(0.1041+-0.008862*'phius_monthly climate data'!$I$2+-0.0001153*'phius_monthly climate data'!$I$2+0.02817*N24))*N24),"-")*Q24</f>
        <v>0.88614212479999988</v>
      </c>
      <c r="Z24" s="36"/>
      <c r="AA24" s="36"/>
      <c r="AB24" s="36"/>
      <c r="AC24" s="36"/>
      <c r="AD24" s="36"/>
      <c r="AE24" s="36"/>
      <c r="AF24" s="36"/>
    </row>
    <row r="25" spans="2:32" x14ac:dyDescent="0.35">
      <c r="B25" s="29" t="s">
        <v>1211</v>
      </c>
      <c r="C25" s="29">
        <v>1</v>
      </c>
      <c r="D25" s="30">
        <v>69</v>
      </c>
      <c r="E25" s="30">
        <v>58</v>
      </c>
      <c r="F25" s="30">
        <v>77</v>
      </c>
      <c r="G25" s="31"/>
      <c r="H25" s="31"/>
      <c r="I25" s="43" t="s">
        <v>1203</v>
      </c>
      <c r="J25" s="31">
        <v>21.3</v>
      </c>
      <c r="K25" s="31">
        <v>2.25</v>
      </c>
      <c r="L25" s="31">
        <v>3.68</v>
      </c>
      <c r="M25" s="43" t="s">
        <v>1203</v>
      </c>
      <c r="N25" s="31"/>
      <c r="O25" s="21">
        <f t="shared" ref="O25:O49" si="6">IFERROR($C25*D25/D$8,"-")</f>
        <v>0.57788944723618085</v>
      </c>
      <c r="P25" s="21">
        <f t="shared" ref="P25:P49" si="7">IFERROR($C25*E25/SUMPRODUCT($C$24:$C$49,$E$24:$E$49),"-")</f>
        <v>0.63387978142076506</v>
      </c>
      <c r="Q25" s="21">
        <f t="shared" si="0"/>
        <v>0.57037037037037042</v>
      </c>
      <c r="R25" s="21" t="str">
        <f t="shared" si="1"/>
        <v>-</v>
      </c>
      <c r="S25" s="21" t="str">
        <f t="shared" si="2"/>
        <v>-</v>
      </c>
      <c r="T25" s="42">
        <f>IFERROR(IF(H25&lt;13.5,(1-(-0.5655+0.005414*'phius_monthly climate data'!$H$2+0.01039*H25))*H25,(1-(-0.5864+0.005668*'phius_monthly climate data'!$H$2+0.01029*H25))*H25),"-")*O25</f>
        <v>0</v>
      </c>
      <c r="U25" s="21">
        <f t="shared" si="3"/>
        <v>12.309045226130653</v>
      </c>
      <c r="V25" s="21">
        <f t="shared" si="4"/>
        <v>1.4262295081967213</v>
      </c>
      <c r="W25" s="21">
        <f t="shared" si="5"/>
        <v>2.0989629629629634</v>
      </c>
      <c r="X25" s="21">
        <f t="shared" ref="X25:X49" si="8">IFERROR(N25*Q25,"-")</f>
        <v>0</v>
      </c>
      <c r="Y25" s="42">
        <f>IFERROR(IF(N25&lt;8.5,(1-(0.1392+-0.00846*'phius_monthly climate data'!$I$2+-0.0001074*'phius_monthly climate data'!$I$2+0.0228*N25))*N25,(1-(0.1041+-0.008862*'phius_monthly climate data'!$I$2+-0.0001153*'phius_monthly climate data'!$I$2+0.02817*N25))*N25),"-")*Q25</f>
        <v>0</v>
      </c>
      <c r="Z25" s="36"/>
      <c r="AA25" s="36"/>
      <c r="AB25" s="36"/>
      <c r="AC25" s="36"/>
      <c r="AD25" s="36"/>
      <c r="AE25" s="36"/>
      <c r="AF25" s="36"/>
    </row>
    <row r="26" spans="2:32" x14ac:dyDescent="0.35">
      <c r="B26" s="29" t="s">
        <v>1212</v>
      </c>
      <c r="C26" s="29">
        <v>1</v>
      </c>
      <c r="D26" s="30">
        <v>36</v>
      </c>
      <c r="E26" s="30">
        <v>22</v>
      </c>
      <c r="F26" s="30">
        <v>40</v>
      </c>
      <c r="G26" s="31">
        <v>10</v>
      </c>
      <c r="H26" s="31">
        <v>16</v>
      </c>
      <c r="I26" s="43" t="s">
        <v>1203</v>
      </c>
      <c r="J26" s="31"/>
      <c r="K26" s="31">
        <v>2.8</v>
      </c>
      <c r="L26" s="31">
        <v>3.3</v>
      </c>
      <c r="M26" s="43" t="s">
        <v>1203</v>
      </c>
      <c r="N26" s="31"/>
      <c r="O26" s="21">
        <f t="shared" si="6"/>
        <v>0.30150753768844218</v>
      </c>
      <c r="P26" s="21">
        <f t="shared" si="7"/>
        <v>0.24043715846994534</v>
      </c>
      <c r="Q26" s="21">
        <f t="shared" si="0"/>
        <v>0.29629629629629628</v>
      </c>
      <c r="R26" s="21">
        <f t="shared" si="1"/>
        <v>3.0150753768844218</v>
      </c>
      <c r="S26" s="21">
        <f t="shared" si="2"/>
        <v>4.8241206030150749</v>
      </c>
      <c r="T26" s="42">
        <f>IFERROR(IF(H26&lt;13.5,(1-(-0.5655+0.005414*'phius_monthly climate data'!$H$2+0.01039*H26))*H26,(1-(-0.5864+0.005668*'phius_monthly climate data'!$H$2+0.01029*H26))*H26),"-")*O26</f>
        <v>4.438875979899497</v>
      </c>
      <c r="U26" s="21">
        <f t="shared" si="3"/>
        <v>0</v>
      </c>
      <c r="V26" s="21">
        <f t="shared" si="4"/>
        <v>0.67322404371584688</v>
      </c>
      <c r="W26" s="21">
        <f t="shared" si="5"/>
        <v>0.97777777777777763</v>
      </c>
      <c r="X26" s="21">
        <f t="shared" si="8"/>
        <v>0</v>
      </c>
      <c r="Y26" s="42">
        <f>IFERROR(IF(N26&lt;8.5,(1-(0.1392+-0.00846*'phius_monthly climate data'!$I$2+-0.0001074*'phius_monthly climate data'!$I$2+0.0228*N26))*N26,(1-(0.1041+-0.008862*'phius_monthly climate data'!$I$2+-0.0001153*'phius_monthly climate data'!$I$2+0.02817*N26))*N26),"-")*Q26</f>
        <v>0</v>
      </c>
      <c r="Z26" s="36"/>
      <c r="AA26" s="36"/>
      <c r="AB26" s="36"/>
      <c r="AC26" s="36"/>
      <c r="AD26" s="36"/>
      <c r="AE26" s="36"/>
      <c r="AF26" s="36"/>
    </row>
    <row r="27" spans="2:32" x14ac:dyDescent="0.35">
      <c r="B27" s="29"/>
      <c r="C27" s="29"/>
      <c r="D27" s="30"/>
      <c r="E27" s="30"/>
      <c r="F27" s="30"/>
      <c r="G27" s="31"/>
      <c r="H27" s="31"/>
      <c r="I27" s="43" t="s">
        <v>1203</v>
      </c>
      <c r="J27" s="31"/>
      <c r="K27" s="31"/>
      <c r="L27" s="31"/>
      <c r="M27" s="43" t="s">
        <v>1203</v>
      </c>
      <c r="N27" s="31"/>
      <c r="O27" s="21">
        <f t="shared" si="6"/>
        <v>0</v>
      </c>
      <c r="P27" s="21">
        <f t="shared" si="7"/>
        <v>0</v>
      </c>
      <c r="Q27" s="21">
        <f t="shared" si="0"/>
        <v>0</v>
      </c>
      <c r="R27" s="21">
        <f t="shared" si="1"/>
        <v>0</v>
      </c>
      <c r="S27" s="21">
        <f t="shared" si="2"/>
        <v>0</v>
      </c>
      <c r="T27" s="42">
        <f>IFERROR(IF(H27&lt;13.5,(1-(-0.5655+0.005414*'phius_monthly climate data'!$H$2+0.01039*H27))*H27,(1-(-0.5864+0.005668*'phius_monthly climate data'!$H$2+0.01029*H27))*H27),"-")*O27</f>
        <v>0</v>
      </c>
      <c r="U27" s="21">
        <f t="shared" si="3"/>
        <v>0</v>
      </c>
      <c r="V27" s="21">
        <f t="shared" si="4"/>
        <v>0</v>
      </c>
      <c r="W27" s="21">
        <f t="shared" si="5"/>
        <v>0</v>
      </c>
      <c r="X27" s="21">
        <f t="shared" si="8"/>
        <v>0</v>
      </c>
      <c r="Y27" s="42">
        <f>IFERROR(IF(N27&lt;8.5,(1-(0.1392+-0.00846*'phius_monthly climate data'!$I$2+-0.0001074*'phius_monthly climate data'!$I$2+0.0228*N27))*N27,(1-(0.1041+-0.008862*'phius_monthly climate data'!$I$2+-0.0001153*'phius_monthly climate data'!$I$2+0.02817*N27))*N27),"-")*Q27</f>
        <v>0</v>
      </c>
      <c r="Z27" s="36"/>
      <c r="AA27" s="36"/>
      <c r="AB27" s="36"/>
      <c r="AC27" s="36"/>
      <c r="AD27" s="36"/>
      <c r="AE27" s="36"/>
      <c r="AF27" s="36"/>
    </row>
    <row r="28" spans="2:32" x14ac:dyDescent="0.35">
      <c r="B28" s="29"/>
      <c r="C28" s="29"/>
      <c r="D28" s="30"/>
      <c r="E28" s="30"/>
      <c r="F28" s="30"/>
      <c r="G28" s="31"/>
      <c r="H28" s="31"/>
      <c r="I28" s="43" t="s">
        <v>1203</v>
      </c>
      <c r="J28" s="31"/>
      <c r="K28" s="31"/>
      <c r="L28" s="31"/>
      <c r="M28" s="43" t="s">
        <v>1203</v>
      </c>
      <c r="N28" s="31"/>
      <c r="O28" s="21">
        <f t="shared" si="6"/>
        <v>0</v>
      </c>
      <c r="P28" s="21">
        <f t="shared" si="7"/>
        <v>0</v>
      </c>
      <c r="Q28" s="21">
        <f t="shared" si="0"/>
        <v>0</v>
      </c>
      <c r="R28" s="21">
        <f t="shared" si="1"/>
        <v>0</v>
      </c>
      <c r="S28" s="21">
        <f t="shared" si="2"/>
        <v>0</v>
      </c>
      <c r="T28" s="42">
        <f>IFERROR(IF(H28&lt;13.5,(1-(-0.5655+0.005414*'phius_monthly climate data'!$H$2+0.01039*H28))*H28,(1-(-0.5864+0.005668*'phius_monthly climate data'!$H$2+0.01029*H28))*H28),"-")*O28</f>
        <v>0</v>
      </c>
      <c r="U28" s="21">
        <f t="shared" si="3"/>
        <v>0</v>
      </c>
      <c r="V28" s="21">
        <f t="shared" si="4"/>
        <v>0</v>
      </c>
      <c r="W28" s="21">
        <f t="shared" si="5"/>
        <v>0</v>
      </c>
      <c r="X28" s="21">
        <f t="shared" si="8"/>
        <v>0</v>
      </c>
      <c r="Y28" s="42">
        <f>IFERROR(IF(N28&lt;8.5,(1-(0.1392+-0.00846*'phius_monthly climate data'!$I$2+-0.0001074*'phius_monthly climate data'!$I$2+0.0228*N28))*N28,(1-(0.1041+-0.008862*'phius_monthly climate data'!$I$2+-0.0001153*'phius_monthly climate data'!$I$2+0.02817*N28))*N28),"-")*Q28</f>
        <v>0</v>
      </c>
      <c r="Z28" s="36"/>
      <c r="AA28" s="36"/>
      <c r="AB28" s="36"/>
      <c r="AC28" s="36"/>
      <c r="AD28" s="36"/>
      <c r="AE28" s="36"/>
      <c r="AF28" s="36"/>
    </row>
    <row r="29" spans="2:32" x14ac:dyDescent="0.35">
      <c r="B29" s="29"/>
      <c r="C29" s="29"/>
      <c r="D29" s="30"/>
      <c r="E29" s="30"/>
      <c r="F29" s="30"/>
      <c r="G29" s="31"/>
      <c r="H29" s="31"/>
      <c r="I29" s="43" t="s">
        <v>1203</v>
      </c>
      <c r="J29" s="31"/>
      <c r="K29" s="31"/>
      <c r="L29" s="31"/>
      <c r="M29" s="43" t="s">
        <v>1203</v>
      </c>
      <c r="N29" s="31"/>
      <c r="O29" s="21">
        <f t="shared" si="6"/>
        <v>0</v>
      </c>
      <c r="P29" s="21">
        <f t="shared" si="7"/>
        <v>0</v>
      </c>
      <c r="Q29" s="21">
        <f t="shared" si="0"/>
        <v>0</v>
      </c>
      <c r="R29" s="21">
        <f t="shared" si="1"/>
        <v>0</v>
      </c>
      <c r="S29" s="21">
        <f t="shared" si="2"/>
        <v>0</v>
      </c>
      <c r="T29" s="42">
        <f>IFERROR(IF(H29&lt;13.5,(1-(-0.5655+0.005414*'phius_monthly climate data'!$H$2+0.01039*H29))*H29,(1-(-0.5864+0.005668*'phius_monthly climate data'!$H$2+0.01029*H29))*H29),"-")*O29</f>
        <v>0</v>
      </c>
      <c r="U29" s="21">
        <f t="shared" si="3"/>
        <v>0</v>
      </c>
      <c r="V29" s="21">
        <f t="shared" si="4"/>
        <v>0</v>
      </c>
      <c r="W29" s="21">
        <f t="shared" si="5"/>
        <v>0</v>
      </c>
      <c r="X29" s="21">
        <f t="shared" si="8"/>
        <v>0</v>
      </c>
      <c r="Y29" s="42">
        <f>IFERROR(IF(N29&lt;8.5,(1-(0.1392+-0.00846*'phius_monthly climate data'!$I$2+-0.0001074*'phius_monthly climate data'!$I$2+0.0228*N29))*N29,(1-(0.1041+-0.008862*'phius_monthly climate data'!$I$2+-0.0001153*'phius_monthly climate data'!$I$2+0.02817*N29))*N29),"-")*Q29</f>
        <v>0</v>
      </c>
      <c r="Z29" s="36"/>
      <c r="AA29" s="36"/>
      <c r="AB29" s="36"/>
      <c r="AC29" s="36"/>
      <c r="AD29" s="36"/>
      <c r="AE29" s="36"/>
      <c r="AF29" s="36"/>
    </row>
    <row r="30" spans="2:32" x14ac:dyDescent="0.35">
      <c r="B30" s="29"/>
      <c r="C30" s="29"/>
      <c r="D30" s="30"/>
      <c r="E30" s="30"/>
      <c r="F30" s="30"/>
      <c r="G30" s="31"/>
      <c r="H30" s="31"/>
      <c r="I30" s="43" t="s">
        <v>1203</v>
      </c>
      <c r="J30" s="31"/>
      <c r="K30" s="31"/>
      <c r="L30" s="31"/>
      <c r="M30" s="43" t="s">
        <v>1203</v>
      </c>
      <c r="N30" s="31"/>
      <c r="O30" s="21">
        <f t="shared" si="6"/>
        <v>0</v>
      </c>
      <c r="P30" s="21">
        <f t="shared" si="7"/>
        <v>0</v>
      </c>
      <c r="Q30" s="21">
        <f t="shared" si="0"/>
        <v>0</v>
      </c>
      <c r="R30" s="21">
        <f t="shared" si="1"/>
        <v>0</v>
      </c>
      <c r="S30" s="21">
        <f t="shared" si="2"/>
        <v>0</v>
      </c>
      <c r="T30" s="42">
        <f>IFERROR(IF(H30&lt;13.5,(1-(-0.5655+0.005414*'phius_monthly climate data'!$H$2+0.01039*H30))*H30,(1-(-0.5864+0.005668*'phius_monthly climate data'!$H$2+0.01029*H30))*H30),"-")*O30</f>
        <v>0</v>
      </c>
      <c r="U30" s="21">
        <f t="shared" si="3"/>
        <v>0</v>
      </c>
      <c r="V30" s="21">
        <f t="shared" si="4"/>
        <v>0</v>
      </c>
      <c r="W30" s="21">
        <f t="shared" si="5"/>
        <v>0</v>
      </c>
      <c r="X30" s="21">
        <f t="shared" si="8"/>
        <v>0</v>
      </c>
      <c r="Y30" s="42">
        <f>IFERROR(IF(N30&lt;8.5,(1-(0.1392+-0.00846*'phius_monthly climate data'!$I$2+-0.0001074*'phius_monthly climate data'!$I$2+0.0228*N30))*N30,(1-(0.1041+-0.008862*'phius_monthly climate data'!$I$2+-0.0001153*'phius_monthly climate data'!$I$2+0.02817*N30))*N30),"-")*Q30</f>
        <v>0</v>
      </c>
      <c r="Z30" s="36"/>
      <c r="AA30" s="36"/>
      <c r="AB30" s="36"/>
      <c r="AC30" s="36"/>
      <c r="AD30" s="36"/>
      <c r="AE30" s="36"/>
      <c r="AF30" s="36"/>
    </row>
    <row r="31" spans="2:32" x14ac:dyDescent="0.35">
      <c r="B31" s="29"/>
      <c r="C31" s="29"/>
      <c r="D31" s="30"/>
      <c r="E31" s="30"/>
      <c r="F31" s="30"/>
      <c r="G31" s="31"/>
      <c r="H31" s="31"/>
      <c r="I31" s="43" t="s">
        <v>1203</v>
      </c>
      <c r="J31" s="31"/>
      <c r="K31" s="31"/>
      <c r="L31" s="31"/>
      <c r="M31" s="43" t="s">
        <v>1203</v>
      </c>
      <c r="N31" s="31"/>
      <c r="O31" s="21">
        <f t="shared" si="6"/>
        <v>0</v>
      </c>
      <c r="P31" s="21">
        <f t="shared" si="7"/>
        <v>0</v>
      </c>
      <c r="Q31" s="21">
        <f t="shared" si="0"/>
        <v>0</v>
      </c>
      <c r="R31" s="21">
        <f t="shared" si="1"/>
        <v>0</v>
      </c>
      <c r="S31" s="21">
        <f t="shared" si="2"/>
        <v>0</v>
      </c>
      <c r="T31" s="42">
        <f>IFERROR(IF(H31&lt;13.5,(1-(-0.5655+0.005414*'phius_monthly climate data'!$H$2+0.01039*H31))*H31,(1-(-0.5864+0.005668*'phius_monthly climate data'!$H$2+0.01029*H31))*H31),"-")*O31</f>
        <v>0</v>
      </c>
      <c r="U31" s="21">
        <f t="shared" si="3"/>
        <v>0</v>
      </c>
      <c r="V31" s="21">
        <f t="shared" si="4"/>
        <v>0</v>
      </c>
      <c r="W31" s="21">
        <f t="shared" si="5"/>
        <v>0</v>
      </c>
      <c r="X31" s="21">
        <f t="shared" si="8"/>
        <v>0</v>
      </c>
      <c r="Y31" s="42">
        <f>IFERROR(IF(N31&lt;8.5,(1-(0.1392+-0.00846*'phius_monthly climate data'!$I$2+-0.0001074*'phius_monthly climate data'!$I$2+0.0228*N31))*N31,(1-(0.1041+-0.008862*'phius_monthly climate data'!$I$2+-0.0001153*'phius_monthly climate data'!$I$2+0.02817*N31))*N31),"-")*Q31</f>
        <v>0</v>
      </c>
      <c r="Z31" s="36"/>
      <c r="AA31" s="36"/>
      <c r="AB31" s="36"/>
      <c r="AC31" s="36"/>
      <c r="AD31" s="36"/>
      <c r="AE31" s="36"/>
      <c r="AF31" s="36"/>
    </row>
    <row r="32" spans="2:32" x14ac:dyDescent="0.35">
      <c r="B32" s="29"/>
      <c r="C32" s="29"/>
      <c r="D32" s="30"/>
      <c r="E32" s="30"/>
      <c r="F32" s="30"/>
      <c r="G32" s="31"/>
      <c r="H32" s="31"/>
      <c r="I32" s="43" t="s">
        <v>1203</v>
      </c>
      <c r="J32" s="31"/>
      <c r="K32" s="31"/>
      <c r="L32" s="31"/>
      <c r="M32" s="43" t="s">
        <v>1203</v>
      </c>
      <c r="N32" s="31"/>
      <c r="O32" s="21">
        <f t="shared" si="6"/>
        <v>0</v>
      </c>
      <c r="P32" s="21">
        <f t="shared" si="7"/>
        <v>0</v>
      </c>
      <c r="Q32" s="21">
        <f t="shared" si="0"/>
        <v>0</v>
      </c>
      <c r="R32" s="21">
        <f t="shared" si="1"/>
        <v>0</v>
      </c>
      <c r="S32" s="21">
        <f t="shared" si="2"/>
        <v>0</v>
      </c>
      <c r="T32" s="42">
        <f>IFERROR(IF(H32&lt;13.5,(1-(-0.5655+0.005414*'phius_monthly climate data'!$H$2+0.01039*H32))*H32,(1-(-0.5864+0.005668*'phius_monthly climate data'!$H$2+0.01029*H32))*H32),"-")*O32</f>
        <v>0</v>
      </c>
      <c r="U32" s="21">
        <f t="shared" si="3"/>
        <v>0</v>
      </c>
      <c r="V32" s="21">
        <f t="shared" si="4"/>
        <v>0</v>
      </c>
      <c r="W32" s="21">
        <f t="shared" si="5"/>
        <v>0</v>
      </c>
      <c r="X32" s="21">
        <f t="shared" si="8"/>
        <v>0</v>
      </c>
      <c r="Y32" s="42">
        <f>IFERROR(IF(N32&lt;8.5,(1-(0.1392+-0.00846*'phius_monthly climate data'!$I$2+-0.0001074*'phius_monthly climate data'!$I$2+0.0228*N32))*N32,(1-(0.1041+-0.008862*'phius_monthly climate data'!$I$2+-0.0001153*'phius_monthly climate data'!$I$2+0.02817*N32))*N32),"-")*Q32</f>
        <v>0</v>
      </c>
      <c r="Z32" s="36"/>
      <c r="AA32" s="36"/>
      <c r="AB32" s="36"/>
      <c r="AC32" s="36"/>
      <c r="AD32" s="36"/>
      <c r="AE32" s="36"/>
      <c r="AF32" s="36"/>
    </row>
    <row r="33" spans="2:32" x14ac:dyDescent="0.35">
      <c r="B33" s="29"/>
      <c r="C33" s="29"/>
      <c r="D33" s="30"/>
      <c r="E33" s="30"/>
      <c r="F33" s="30"/>
      <c r="G33" s="31"/>
      <c r="H33" s="31"/>
      <c r="I33" s="43" t="s">
        <v>1203</v>
      </c>
      <c r="J33" s="31"/>
      <c r="K33" s="31"/>
      <c r="L33" s="31"/>
      <c r="M33" s="43" t="s">
        <v>1203</v>
      </c>
      <c r="N33" s="31"/>
      <c r="O33" s="21">
        <f t="shared" si="6"/>
        <v>0</v>
      </c>
      <c r="P33" s="21">
        <f t="shared" si="7"/>
        <v>0</v>
      </c>
      <c r="Q33" s="21">
        <f t="shared" si="0"/>
        <v>0</v>
      </c>
      <c r="R33" s="21">
        <f t="shared" si="1"/>
        <v>0</v>
      </c>
      <c r="S33" s="21">
        <f t="shared" si="2"/>
        <v>0</v>
      </c>
      <c r="T33" s="42">
        <f>IFERROR(IF(H33&lt;13.5,(1-(-0.5655+0.005414*'phius_monthly climate data'!$H$2+0.01039*H33))*H33,(1-(-0.5864+0.005668*'phius_monthly climate data'!$H$2+0.01029*H33))*H33),"-")*O33</f>
        <v>0</v>
      </c>
      <c r="U33" s="21">
        <f t="shared" si="3"/>
        <v>0</v>
      </c>
      <c r="V33" s="21">
        <f t="shared" si="4"/>
        <v>0</v>
      </c>
      <c r="W33" s="21">
        <f t="shared" si="5"/>
        <v>0</v>
      </c>
      <c r="X33" s="21">
        <f t="shared" si="8"/>
        <v>0</v>
      </c>
      <c r="Y33" s="42">
        <f>IFERROR(IF(N33&lt;8.5,(1-(0.1392+-0.00846*'phius_monthly climate data'!$I$2+-0.0001074*'phius_monthly climate data'!$I$2+0.0228*N33))*N33,(1-(0.1041+-0.008862*'phius_monthly climate data'!$I$2+-0.0001153*'phius_monthly climate data'!$I$2+0.02817*N33))*N33),"-")*Q33</f>
        <v>0</v>
      </c>
      <c r="Z33" s="36"/>
      <c r="AA33" s="36"/>
      <c r="AB33" s="36"/>
      <c r="AC33" s="36"/>
      <c r="AD33" s="36"/>
      <c r="AE33" s="36"/>
      <c r="AF33" s="36"/>
    </row>
    <row r="34" spans="2:32" x14ac:dyDescent="0.35">
      <c r="B34" s="29"/>
      <c r="C34" s="29"/>
      <c r="D34" s="30"/>
      <c r="E34" s="30"/>
      <c r="F34" s="30"/>
      <c r="G34" s="31"/>
      <c r="H34" s="31"/>
      <c r="I34" s="43" t="s">
        <v>1203</v>
      </c>
      <c r="J34" s="31"/>
      <c r="K34" s="31"/>
      <c r="L34" s="31"/>
      <c r="M34" s="43" t="s">
        <v>1203</v>
      </c>
      <c r="N34" s="31"/>
      <c r="O34" s="21">
        <f t="shared" si="6"/>
        <v>0</v>
      </c>
      <c r="P34" s="21">
        <f t="shared" si="7"/>
        <v>0</v>
      </c>
      <c r="Q34" s="21">
        <f t="shared" si="0"/>
        <v>0</v>
      </c>
      <c r="R34" s="21">
        <f t="shared" si="1"/>
        <v>0</v>
      </c>
      <c r="S34" s="21">
        <f t="shared" si="2"/>
        <v>0</v>
      </c>
      <c r="T34" s="42">
        <f>IFERROR(IF(H34&lt;13.5,(1-(-0.5655+0.005414*'phius_monthly climate data'!$H$2+0.01039*H34))*H34,(1-(-0.5864+0.005668*'phius_monthly climate data'!$H$2+0.01029*H34))*H34),"-")*O34</f>
        <v>0</v>
      </c>
      <c r="U34" s="21">
        <f t="shared" si="3"/>
        <v>0</v>
      </c>
      <c r="V34" s="21">
        <f t="shared" si="4"/>
        <v>0</v>
      </c>
      <c r="W34" s="21">
        <f t="shared" si="5"/>
        <v>0</v>
      </c>
      <c r="X34" s="21">
        <f t="shared" si="8"/>
        <v>0</v>
      </c>
      <c r="Y34" s="42">
        <f>IFERROR(IF(N34&lt;8.5,(1-(0.1392+-0.00846*'phius_monthly climate data'!$I$2+-0.0001074*'phius_monthly climate data'!$I$2+0.0228*N34))*N34,(1-(0.1041+-0.008862*'phius_monthly climate data'!$I$2+-0.0001153*'phius_monthly climate data'!$I$2+0.02817*N34))*N34),"-")*Q34</f>
        <v>0</v>
      </c>
      <c r="Z34" s="36"/>
      <c r="AA34" s="36"/>
      <c r="AB34" s="36"/>
      <c r="AC34" s="36"/>
      <c r="AD34" s="36"/>
      <c r="AE34" s="36"/>
      <c r="AF34" s="36"/>
    </row>
    <row r="35" spans="2:32" x14ac:dyDescent="0.35">
      <c r="B35" s="29"/>
      <c r="C35" s="29"/>
      <c r="D35" s="30"/>
      <c r="E35" s="30"/>
      <c r="F35" s="30"/>
      <c r="G35" s="31"/>
      <c r="H35" s="31"/>
      <c r="I35" s="43" t="s">
        <v>1203</v>
      </c>
      <c r="J35" s="31"/>
      <c r="K35" s="31"/>
      <c r="L35" s="31"/>
      <c r="M35" s="43" t="s">
        <v>1203</v>
      </c>
      <c r="N35" s="31"/>
      <c r="O35" s="21">
        <f t="shared" si="6"/>
        <v>0</v>
      </c>
      <c r="P35" s="21">
        <f t="shared" si="7"/>
        <v>0</v>
      </c>
      <c r="Q35" s="21">
        <f t="shared" si="0"/>
        <v>0</v>
      </c>
      <c r="R35" s="21">
        <f t="shared" si="1"/>
        <v>0</v>
      </c>
      <c r="S35" s="21">
        <f t="shared" si="2"/>
        <v>0</v>
      </c>
      <c r="T35" s="42">
        <f>IFERROR(IF(H35&lt;13.5,(1-(-0.5655+0.005414*'phius_monthly climate data'!$H$2+0.01039*H35))*H35,(1-(-0.5864+0.005668*'phius_monthly climate data'!$H$2+0.01029*H35))*H35),"-")*O35</f>
        <v>0</v>
      </c>
      <c r="U35" s="21">
        <f t="shared" si="3"/>
        <v>0</v>
      </c>
      <c r="V35" s="21">
        <f t="shared" si="4"/>
        <v>0</v>
      </c>
      <c r="W35" s="21">
        <f t="shared" si="5"/>
        <v>0</v>
      </c>
      <c r="X35" s="21">
        <f t="shared" si="8"/>
        <v>0</v>
      </c>
      <c r="Y35" s="42">
        <f>IFERROR(IF(N35&lt;8.5,(1-(0.1392+-0.00846*'phius_monthly climate data'!$I$2+-0.0001074*'phius_monthly climate data'!$I$2+0.0228*N35))*N35,(1-(0.1041+-0.008862*'phius_monthly climate data'!$I$2+-0.0001153*'phius_monthly climate data'!$I$2+0.02817*N35))*N35),"-")*Q35</f>
        <v>0</v>
      </c>
      <c r="Z35" s="36"/>
      <c r="AA35" s="36"/>
      <c r="AB35" s="36"/>
      <c r="AC35" s="36"/>
      <c r="AD35" s="36"/>
      <c r="AE35" s="36"/>
      <c r="AF35" s="36"/>
    </row>
    <row r="36" spans="2:32" x14ac:dyDescent="0.35">
      <c r="B36" s="29"/>
      <c r="C36" s="29"/>
      <c r="D36" s="30"/>
      <c r="E36" s="30"/>
      <c r="F36" s="30"/>
      <c r="G36" s="31"/>
      <c r="H36" s="31"/>
      <c r="I36" s="43" t="s">
        <v>1203</v>
      </c>
      <c r="J36" s="31"/>
      <c r="K36" s="31"/>
      <c r="L36" s="31"/>
      <c r="M36" s="43" t="s">
        <v>1203</v>
      </c>
      <c r="N36" s="31"/>
      <c r="O36" s="21">
        <f t="shared" si="6"/>
        <v>0</v>
      </c>
      <c r="P36" s="21">
        <f t="shared" si="7"/>
        <v>0</v>
      </c>
      <c r="Q36" s="21">
        <f t="shared" si="0"/>
        <v>0</v>
      </c>
      <c r="R36" s="21">
        <f t="shared" si="1"/>
        <v>0</v>
      </c>
      <c r="S36" s="21">
        <f t="shared" si="2"/>
        <v>0</v>
      </c>
      <c r="T36" s="42">
        <f>IFERROR(IF(H36&lt;13.5,(1-(-0.5655+0.005414*'phius_monthly climate data'!$H$2+0.01039*H36))*H36,(1-(-0.5864+0.005668*'phius_monthly climate data'!$H$2+0.01029*H36))*H36),"-")*O36</f>
        <v>0</v>
      </c>
      <c r="U36" s="21">
        <f t="shared" si="3"/>
        <v>0</v>
      </c>
      <c r="V36" s="21">
        <f t="shared" si="4"/>
        <v>0</v>
      </c>
      <c r="W36" s="21">
        <f t="shared" si="5"/>
        <v>0</v>
      </c>
      <c r="X36" s="21">
        <f t="shared" si="8"/>
        <v>0</v>
      </c>
      <c r="Y36" s="42">
        <f>IFERROR(IF(N36&lt;8.5,(1-(0.1392+-0.00846*'phius_monthly climate data'!$I$2+-0.0001074*'phius_monthly climate data'!$I$2+0.0228*N36))*N36,(1-(0.1041+-0.008862*'phius_monthly climate data'!$I$2+-0.0001153*'phius_monthly climate data'!$I$2+0.02817*N36))*N36),"-")*Q36</f>
        <v>0</v>
      </c>
      <c r="Z36" s="36"/>
      <c r="AA36" s="36"/>
      <c r="AB36" s="36"/>
      <c r="AC36" s="36"/>
      <c r="AD36" s="36"/>
      <c r="AE36" s="36"/>
      <c r="AF36" s="36"/>
    </row>
    <row r="37" spans="2:32" x14ac:dyDescent="0.35">
      <c r="B37" s="29"/>
      <c r="C37" s="29"/>
      <c r="D37" s="30"/>
      <c r="E37" s="30"/>
      <c r="F37" s="30"/>
      <c r="G37" s="31"/>
      <c r="H37" s="31"/>
      <c r="I37" s="43" t="s">
        <v>1203</v>
      </c>
      <c r="J37" s="31"/>
      <c r="K37" s="31"/>
      <c r="L37" s="31"/>
      <c r="M37" s="43" t="s">
        <v>1203</v>
      </c>
      <c r="N37" s="31"/>
      <c r="O37" s="21">
        <f t="shared" si="6"/>
        <v>0</v>
      </c>
      <c r="P37" s="21">
        <f t="shared" si="7"/>
        <v>0</v>
      </c>
      <c r="Q37" s="21">
        <f t="shared" si="0"/>
        <v>0</v>
      </c>
      <c r="R37" s="21">
        <f t="shared" si="1"/>
        <v>0</v>
      </c>
      <c r="S37" s="21">
        <f t="shared" si="2"/>
        <v>0</v>
      </c>
      <c r="T37" s="42">
        <f>IFERROR(IF(H37&lt;13.5,(1-(-0.5655+0.005414*'phius_monthly climate data'!$H$2+0.01039*H37))*H37,(1-(-0.5864+0.005668*'phius_monthly climate data'!$H$2+0.01029*H37))*H37),"-")*O37</f>
        <v>0</v>
      </c>
      <c r="U37" s="21">
        <f t="shared" si="3"/>
        <v>0</v>
      </c>
      <c r="V37" s="21">
        <f t="shared" si="4"/>
        <v>0</v>
      </c>
      <c r="W37" s="21">
        <f t="shared" si="5"/>
        <v>0</v>
      </c>
      <c r="X37" s="21">
        <f t="shared" si="8"/>
        <v>0</v>
      </c>
      <c r="Y37" s="42">
        <f>IFERROR(IF(N37&lt;8.5,(1-(0.1392+-0.00846*'phius_monthly climate data'!$I$2+-0.0001074*'phius_monthly climate data'!$I$2+0.0228*N37))*N37,(1-(0.1041+-0.008862*'phius_monthly climate data'!$I$2+-0.0001153*'phius_monthly climate data'!$I$2+0.02817*N37))*N37),"-")*Q37</f>
        <v>0</v>
      </c>
      <c r="Z37" s="36"/>
      <c r="AA37" s="36"/>
      <c r="AB37" s="36"/>
      <c r="AC37" s="36"/>
      <c r="AD37" s="36"/>
      <c r="AE37" s="36"/>
      <c r="AF37" s="36"/>
    </row>
    <row r="38" spans="2:32" x14ac:dyDescent="0.35">
      <c r="B38" s="29"/>
      <c r="C38" s="29"/>
      <c r="D38" s="30"/>
      <c r="E38" s="30"/>
      <c r="F38" s="30"/>
      <c r="G38" s="31"/>
      <c r="H38" s="31"/>
      <c r="I38" s="43" t="s">
        <v>1203</v>
      </c>
      <c r="J38" s="31"/>
      <c r="K38" s="31"/>
      <c r="L38" s="31"/>
      <c r="M38" s="43" t="s">
        <v>1203</v>
      </c>
      <c r="N38" s="31"/>
      <c r="O38" s="21">
        <f t="shared" si="6"/>
        <v>0</v>
      </c>
      <c r="P38" s="21">
        <f t="shared" si="7"/>
        <v>0</v>
      </c>
      <c r="Q38" s="21">
        <f t="shared" si="0"/>
        <v>0</v>
      </c>
      <c r="R38" s="21">
        <f t="shared" si="1"/>
        <v>0</v>
      </c>
      <c r="S38" s="21">
        <f t="shared" si="2"/>
        <v>0</v>
      </c>
      <c r="T38" s="42">
        <f>IFERROR(IF(H38&lt;13.5,(1-(-0.5655+0.005414*'phius_monthly climate data'!$H$2+0.01039*H38))*H38,(1-(-0.5864+0.005668*'phius_monthly climate data'!$H$2+0.01029*H38))*H38),"-")*O38</f>
        <v>0</v>
      </c>
      <c r="U38" s="21">
        <f t="shared" si="3"/>
        <v>0</v>
      </c>
      <c r="V38" s="21">
        <f t="shared" si="4"/>
        <v>0</v>
      </c>
      <c r="W38" s="21">
        <f t="shared" si="5"/>
        <v>0</v>
      </c>
      <c r="X38" s="21">
        <f t="shared" si="8"/>
        <v>0</v>
      </c>
      <c r="Y38" s="42">
        <f>IFERROR(IF(N38&lt;8.5,(1-(0.1392+-0.00846*'phius_monthly climate data'!$I$2+-0.0001074*'phius_monthly climate data'!$I$2+0.0228*N38))*N38,(1-(0.1041+-0.008862*'phius_monthly climate data'!$I$2+-0.0001153*'phius_monthly climate data'!$I$2+0.02817*N38))*N38),"-")*Q38</f>
        <v>0</v>
      </c>
      <c r="Z38" s="36"/>
      <c r="AA38" s="36"/>
      <c r="AB38" s="36"/>
      <c r="AC38" s="36"/>
      <c r="AD38" s="36"/>
      <c r="AE38" s="36"/>
      <c r="AF38" s="36"/>
    </row>
    <row r="39" spans="2:32" x14ac:dyDescent="0.35">
      <c r="B39" s="29"/>
      <c r="C39" s="29"/>
      <c r="D39" s="30"/>
      <c r="E39" s="30"/>
      <c r="F39" s="30"/>
      <c r="G39" s="31"/>
      <c r="H39" s="31"/>
      <c r="I39" s="43" t="s">
        <v>1203</v>
      </c>
      <c r="J39" s="31"/>
      <c r="K39" s="31"/>
      <c r="L39" s="31"/>
      <c r="M39" s="43" t="s">
        <v>1203</v>
      </c>
      <c r="N39" s="31"/>
      <c r="O39" s="21">
        <f t="shared" si="6"/>
        <v>0</v>
      </c>
      <c r="P39" s="21">
        <f t="shared" si="7"/>
        <v>0</v>
      </c>
      <c r="Q39" s="21">
        <f t="shared" si="0"/>
        <v>0</v>
      </c>
      <c r="R39" s="21">
        <f t="shared" si="1"/>
        <v>0</v>
      </c>
      <c r="S39" s="21">
        <f t="shared" si="2"/>
        <v>0</v>
      </c>
      <c r="T39" s="42">
        <f>IFERROR(IF(H39&lt;13.5,(1-(-0.5655+0.005414*'phius_monthly climate data'!$H$2+0.01039*H39))*H39,(1-(-0.5864+0.005668*'phius_monthly climate data'!$H$2+0.01029*H39))*H39),"-")*O39</f>
        <v>0</v>
      </c>
      <c r="U39" s="21">
        <f t="shared" si="3"/>
        <v>0</v>
      </c>
      <c r="V39" s="21">
        <f t="shared" si="4"/>
        <v>0</v>
      </c>
      <c r="W39" s="21">
        <f t="shared" si="5"/>
        <v>0</v>
      </c>
      <c r="X39" s="21">
        <f t="shared" si="8"/>
        <v>0</v>
      </c>
      <c r="Y39" s="42">
        <f>IFERROR(IF(N39&lt;8.5,(1-(0.1392+-0.00846*'phius_monthly climate data'!$I$2+-0.0001074*'phius_monthly climate data'!$I$2+0.0228*N39))*N39,(1-(0.1041+-0.008862*'phius_monthly climate data'!$I$2+-0.0001153*'phius_monthly climate data'!$I$2+0.02817*N39))*N39),"-")*Q39</f>
        <v>0</v>
      </c>
      <c r="Z39" s="36"/>
      <c r="AA39" s="36"/>
      <c r="AB39" s="36"/>
      <c r="AC39" s="36"/>
      <c r="AD39" s="36"/>
      <c r="AE39" s="36"/>
      <c r="AF39" s="36"/>
    </row>
    <row r="40" spans="2:32" x14ac:dyDescent="0.35">
      <c r="B40" s="29"/>
      <c r="C40" s="29"/>
      <c r="D40" s="30"/>
      <c r="E40" s="30"/>
      <c r="F40" s="30"/>
      <c r="G40" s="31"/>
      <c r="H40" s="31"/>
      <c r="I40" s="43" t="s">
        <v>1203</v>
      </c>
      <c r="J40" s="31"/>
      <c r="K40" s="31"/>
      <c r="L40" s="31"/>
      <c r="M40" s="43" t="s">
        <v>1203</v>
      </c>
      <c r="N40" s="31"/>
      <c r="O40" s="21">
        <f t="shared" si="6"/>
        <v>0</v>
      </c>
      <c r="P40" s="21">
        <f t="shared" si="7"/>
        <v>0</v>
      </c>
      <c r="Q40" s="21">
        <f t="shared" si="0"/>
        <v>0</v>
      </c>
      <c r="R40" s="21">
        <f t="shared" si="1"/>
        <v>0</v>
      </c>
      <c r="S40" s="21">
        <f t="shared" si="2"/>
        <v>0</v>
      </c>
      <c r="T40" s="42">
        <f>IFERROR(IF(H40&lt;13.5,(1-(-0.5655+0.005414*'phius_monthly climate data'!$H$2+0.01039*H40))*H40,(1-(-0.5864+0.005668*'phius_monthly climate data'!$H$2+0.01029*H40))*H40),"-")*O40</f>
        <v>0</v>
      </c>
      <c r="U40" s="21">
        <f t="shared" si="3"/>
        <v>0</v>
      </c>
      <c r="V40" s="21">
        <f t="shared" si="4"/>
        <v>0</v>
      </c>
      <c r="W40" s="21">
        <f t="shared" si="5"/>
        <v>0</v>
      </c>
      <c r="X40" s="21">
        <f t="shared" si="8"/>
        <v>0</v>
      </c>
      <c r="Y40" s="42">
        <f>IFERROR(IF(N40&lt;8.5,(1-(0.1392+-0.00846*'phius_monthly climate data'!$I$2+-0.0001074*'phius_monthly climate data'!$I$2+0.0228*N40))*N40,(1-(0.1041+-0.008862*'phius_monthly climate data'!$I$2+-0.0001153*'phius_monthly climate data'!$I$2+0.02817*N40))*N40),"-")*Q40</f>
        <v>0</v>
      </c>
      <c r="Z40" s="36"/>
      <c r="AA40" s="36"/>
      <c r="AB40" s="36"/>
      <c r="AC40" s="36"/>
      <c r="AD40" s="36"/>
      <c r="AE40" s="36"/>
      <c r="AF40" s="36"/>
    </row>
    <row r="41" spans="2:32" x14ac:dyDescent="0.35">
      <c r="B41" s="29"/>
      <c r="C41" s="29"/>
      <c r="D41" s="30"/>
      <c r="E41" s="30"/>
      <c r="F41" s="30"/>
      <c r="G41" s="31"/>
      <c r="H41" s="31"/>
      <c r="I41" s="43" t="s">
        <v>1203</v>
      </c>
      <c r="J41" s="31"/>
      <c r="K41" s="31"/>
      <c r="L41" s="31"/>
      <c r="M41" s="43" t="s">
        <v>1203</v>
      </c>
      <c r="N41" s="31"/>
      <c r="O41" s="21">
        <f t="shared" si="6"/>
        <v>0</v>
      </c>
      <c r="P41" s="21">
        <f t="shared" si="7"/>
        <v>0</v>
      </c>
      <c r="Q41" s="21">
        <f t="shared" si="0"/>
        <v>0</v>
      </c>
      <c r="R41" s="21">
        <f t="shared" si="1"/>
        <v>0</v>
      </c>
      <c r="S41" s="21">
        <f t="shared" si="2"/>
        <v>0</v>
      </c>
      <c r="T41" s="42">
        <f>IFERROR(IF(H41&lt;13.5,(1-(-0.5655+0.005414*'phius_monthly climate data'!$H$2+0.01039*H41))*H41,(1-(-0.5864+0.005668*'phius_monthly climate data'!$H$2+0.01029*H41))*H41),"-")*O41</f>
        <v>0</v>
      </c>
      <c r="U41" s="21">
        <f t="shared" si="3"/>
        <v>0</v>
      </c>
      <c r="V41" s="21">
        <f t="shared" si="4"/>
        <v>0</v>
      </c>
      <c r="W41" s="21">
        <f t="shared" si="5"/>
        <v>0</v>
      </c>
      <c r="X41" s="21">
        <f t="shared" si="8"/>
        <v>0</v>
      </c>
      <c r="Y41" s="42">
        <f>IFERROR(IF(N41&lt;8.5,(1-(0.1392+-0.00846*'phius_monthly climate data'!$I$2+-0.0001074*'phius_monthly climate data'!$I$2+0.0228*N41))*N41,(1-(0.1041+-0.008862*'phius_monthly climate data'!$I$2+-0.0001153*'phius_monthly climate data'!$I$2+0.02817*N41))*N41),"-")*Q41</f>
        <v>0</v>
      </c>
      <c r="Z41" s="36"/>
      <c r="AA41" s="36"/>
      <c r="AB41" s="36"/>
      <c r="AC41" s="36"/>
      <c r="AD41" s="36"/>
      <c r="AE41" s="36"/>
      <c r="AF41" s="36"/>
    </row>
    <row r="42" spans="2:32" x14ac:dyDescent="0.35">
      <c r="B42" s="29"/>
      <c r="C42" s="29"/>
      <c r="D42" s="30"/>
      <c r="E42" s="30"/>
      <c r="F42" s="30"/>
      <c r="G42" s="31"/>
      <c r="H42" s="31"/>
      <c r="I42" s="43" t="s">
        <v>1203</v>
      </c>
      <c r="J42" s="31"/>
      <c r="K42" s="31"/>
      <c r="L42" s="31"/>
      <c r="M42" s="43" t="s">
        <v>1203</v>
      </c>
      <c r="N42" s="31"/>
      <c r="O42" s="21">
        <f t="shared" si="6"/>
        <v>0</v>
      </c>
      <c r="P42" s="21">
        <f t="shared" si="7"/>
        <v>0</v>
      </c>
      <c r="Q42" s="21">
        <f t="shared" si="0"/>
        <v>0</v>
      </c>
      <c r="R42" s="21">
        <f t="shared" si="1"/>
        <v>0</v>
      </c>
      <c r="S42" s="21">
        <f t="shared" si="2"/>
        <v>0</v>
      </c>
      <c r="T42" s="42">
        <f>IFERROR(IF(H42&lt;13.5,(1-(-0.5655+0.005414*'phius_monthly climate data'!$H$2+0.01039*H42))*H42,(1-(-0.5864+0.005668*'phius_monthly climate data'!$H$2+0.01029*H42))*H42),"-")*O42</f>
        <v>0</v>
      </c>
      <c r="U42" s="21">
        <f t="shared" si="3"/>
        <v>0</v>
      </c>
      <c r="V42" s="21">
        <f t="shared" si="4"/>
        <v>0</v>
      </c>
      <c r="W42" s="21">
        <f t="shared" si="5"/>
        <v>0</v>
      </c>
      <c r="X42" s="21">
        <f t="shared" si="8"/>
        <v>0</v>
      </c>
      <c r="Y42" s="42">
        <f>IFERROR(IF(N42&lt;8.5,(1-(0.1392+-0.00846*'phius_monthly climate data'!$I$2+-0.0001074*'phius_monthly climate data'!$I$2+0.0228*N42))*N42,(1-(0.1041+-0.008862*'phius_monthly climate data'!$I$2+-0.0001153*'phius_monthly climate data'!$I$2+0.02817*N42))*N42),"-")*Q42</f>
        <v>0</v>
      </c>
      <c r="Z42" s="36"/>
      <c r="AA42" s="36"/>
      <c r="AB42" s="36"/>
      <c r="AC42" s="36"/>
      <c r="AD42" s="36"/>
      <c r="AE42" s="36"/>
      <c r="AF42" s="36"/>
    </row>
    <row r="43" spans="2:32" x14ac:dyDescent="0.35">
      <c r="B43" s="29"/>
      <c r="C43" s="29"/>
      <c r="D43" s="30"/>
      <c r="E43" s="30"/>
      <c r="F43" s="30"/>
      <c r="G43" s="31"/>
      <c r="H43" s="31"/>
      <c r="I43" s="43" t="s">
        <v>1203</v>
      </c>
      <c r="J43" s="31"/>
      <c r="K43" s="31"/>
      <c r="L43" s="31"/>
      <c r="M43" s="43" t="s">
        <v>1203</v>
      </c>
      <c r="N43" s="31"/>
      <c r="O43" s="21">
        <f t="shared" si="6"/>
        <v>0</v>
      </c>
      <c r="P43" s="21">
        <f t="shared" si="7"/>
        <v>0</v>
      </c>
      <c r="Q43" s="21">
        <f t="shared" si="0"/>
        <v>0</v>
      </c>
      <c r="R43" s="21">
        <f t="shared" si="1"/>
        <v>0</v>
      </c>
      <c r="S43" s="21">
        <f t="shared" si="2"/>
        <v>0</v>
      </c>
      <c r="T43" s="42">
        <f>IFERROR(IF(H43&lt;13.5,(1-(-0.5655+0.005414*'phius_monthly climate data'!$H$2+0.01039*H43))*H43,(1-(-0.5864+0.005668*'phius_monthly climate data'!$H$2+0.01029*H43))*H43),"-")*O43</f>
        <v>0</v>
      </c>
      <c r="U43" s="21">
        <f t="shared" si="3"/>
        <v>0</v>
      </c>
      <c r="V43" s="21">
        <f t="shared" si="4"/>
        <v>0</v>
      </c>
      <c r="W43" s="21">
        <f t="shared" si="5"/>
        <v>0</v>
      </c>
      <c r="X43" s="21">
        <f t="shared" si="8"/>
        <v>0</v>
      </c>
      <c r="Y43" s="42">
        <f>IFERROR(IF(N43&lt;8.5,(1-(0.1392+-0.00846*'phius_monthly climate data'!$I$2+-0.0001074*'phius_monthly climate data'!$I$2+0.0228*N43))*N43,(1-(0.1041+-0.008862*'phius_monthly climate data'!$I$2+-0.0001153*'phius_monthly climate data'!$I$2+0.02817*N43))*N43),"-")*Q43</f>
        <v>0</v>
      </c>
      <c r="Z43" s="36"/>
      <c r="AA43" s="36"/>
      <c r="AB43" s="36"/>
      <c r="AC43" s="36"/>
      <c r="AD43" s="36"/>
      <c r="AE43" s="36"/>
      <c r="AF43" s="36"/>
    </row>
    <row r="44" spans="2:32" x14ac:dyDescent="0.35">
      <c r="B44" s="29"/>
      <c r="C44" s="29"/>
      <c r="D44" s="30"/>
      <c r="E44" s="30"/>
      <c r="F44" s="30"/>
      <c r="G44" s="31"/>
      <c r="H44" s="31"/>
      <c r="I44" s="43" t="s">
        <v>1203</v>
      </c>
      <c r="J44" s="31"/>
      <c r="K44" s="31"/>
      <c r="L44" s="31"/>
      <c r="M44" s="43" t="s">
        <v>1203</v>
      </c>
      <c r="N44" s="31"/>
      <c r="O44" s="21">
        <f t="shared" si="6"/>
        <v>0</v>
      </c>
      <c r="P44" s="21">
        <f t="shared" si="7"/>
        <v>0</v>
      </c>
      <c r="Q44" s="21">
        <f t="shared" si="0"/>
        <v>0</v>
      </c>
      <c r="R44" s="21">
        <f t="shared" si="1"/>
        <v>0</v>
      </c>
      <c r="S44" s="21">
        <f t="shared" si="2"/>
        <v>0</v>
      </c>
      <c r="T44" s="42">
        <f>IFERROR(IF(H44&lt;13.5,(1-(-0.5655+0.005414*'phius_monthly climate data'!$H$2+0.01039*H44))*H44,(1-(-0.5864+0.005668*'phius_monthly climate data'!$H$2+0.01029*H44))*H44),"-")*O44</f>
        <v>0</v>
      </c>
      <c r="U44" s="21">
        <f t="shared" si="3"/>
        <v>0</v>
      </c>
      <c r="V44" s="21">
        <f t="shared" si="4"/>
        <v>0</v>
      </c>
      <c r="W44" s="21">
        <f t="shared" si="5"/>
        <v>0</v>
      </c>
      <c r="X44" s="21">
        <f t="shared" si="8"/>
        <v>0</v>
      </c>
      <c r="Y44" s="42">
        <f>IFERROR(IF(N44&lt;8.5,(1-(0.1392+-0.00846*'phius_monthly climate data'!$I$2+-0.0001074*'phius_monthly climate data'!$I$2+0.0228*N44))*N44,(1-(0.1041+-0.008862*'phius_monthly climate data'!$I$2+-0.0001153*'phius_monthly climate data'!$I$2+0.02817*N44))*N44),"-")*Q44</f>
        <v>0</v>
      </c>
      <c r="Z44" s="36"/>
      <c r="AA44" s="36"/>
      <c r="AB44" s="36"/>
      <c r="AC44" s="36"/>
      <c r="AD44" s="36"/>
      <c r="AE44" s="36"/>
      <c r="AF44" s="36"/>
    </row>
    <row r="45" spans="2:32" x14ac:dyDescent="0.35">
      <c r="B45" s="29"/>
      <c r="C45" s="29"/>
      <c r="D45" s="30"/>
      <c r="E45" s="30"/>
      <c r="F45" s="30"/>
      <c r="G45" s="31"/>
      <c r="H45" s="31"/>
      <c r="I45" s="43" t="s">
        <v>1203</v>
      </c>
      <c r="J45" s="31"/>
      <c r="K45" s="31"/>
      <c r="L45" s="31"/>
      <c r="M45" s="43" t="s">
        <v>1203</v>
      </c>
      <c r="N45" s="31"/>
      <c r="O45" s="21">
        <f t="shared" si="6"/>
        <v>0</v>
      </c>
      <c r="P45" s="21">
        <f t="shared" si="7"/>
        <v>0</v>
      </c>
      <c r="Q45" s="21">
        <f t="shared" si="0"/>
        <v>0</v>
      </c>
      <c r="R45" s="21">
        <f t="shared" si="1"/>
        <v>0</v>
      </c>
      <c r="S45" s="21">
        <f t="shared" si="2"/>
        <v>0</v>
      </c>
      <c r="T45" s="42">
        <f>IFERROR(IF(H45&lt;13.5,(1-(-0.5655+0.005414*'phius_monthly climate data'!$H$2+0.01039*H45))*H45,(1-(-0.5864+0.005668*'phius_monthly climate data'!$H$2+0.01029*H45))*H45),"-")*O45</f>
        <v>0</v>
      </c>
      <c r="U45" s="21">
        <f t="shared" si="3"/>
        <v>0</v>
      </c>
      <c r="V45" s="21">
        <f t="shared" si="4"/>
        <v>0</v>
      </c>
      <c r="W45" s="21">
        <f t="shared" si="5"/>
        <v>0</v>
      </c>
      <c r="X45" s="21">
        <f t="shared" si="8"/>
        <v>0</v>
      </c>
      <c r="Y45" s="42">
        <f>IFERROR(IF(N45&lt;8.5,(1-(0.1392+-0.00846*'phius_monthly climate data'!$I$2+-0.0001074*'phius_monthly climate data'!$I$2+0.0228*N45))*N45,(1-(0.1041+-0.008862*'phius_monthly climate data'!$I$2+-0.0001153*'phius_monthly climate data'!$I$2+0.02817*N45))*N45),"-")*Q45</f>
        <v>0</v>
      </c>
      <c r="Z45" s="36"/>
      <c r="AA45" s="36"/>
      <c r="AB45" s="36"/>
      <c r="AC45" s="36"/>
      <c r="AD45" s="36"/>
      <c r="AE45" s="36"/>
      <c r="AF45" s="36"/>
    </row>
    <row r="46" spans="2:32" x14ac:dyDescent="0.35">
      <c r="B46" s="29"/>
      <c r="C46" s="29"/>
      <c r="D46" s="30"/>
      <c r="E46" s="30"/>
      <c r="F46" s="30"/>
      <c r="G46" s="31"/>
      <c r="H46" s="31"/>
      <c r="I46" s="43" t="s">
        <v>1203</v>
      </c>
      <c r="J46" s="31"/>
      <c r="K46" s="31"/>
      <c r="L46" s="31"/>
      <c r="M46" s="43" t="s">
        <v>1203</v>
      </c>
      <c r="N46" s="31"/>
      <c r="O46" s="21">
        <f t="shared" si="6"/>
        <v>0</v>
      </c>
      <c r="P46" s="21">
        <f t="shared" si="7"/>
        <v>0</v>
      </c>
      <c r="Q46" s="21">
        <f t="shared" si="0"/>
        <v>0</v>
      </c>
      <c r="R46" s="21">
        <f t="shared" si="1"/>
        <v>0</v>
      </c>
      <c r="S46" s="21">
        <f t="shared" si="2"/>
        <v>0</v>
      </c>
      <c r="T46" s="42">
        <f>IFERROR(IF(H46&lt;13.5,(1-(-0.5655+0.005414*'phius_monthly climate data'!$H$2+0.01039*H46))*H46,(1-(-0.5864+0.005668*'phius_monthly climate data'!$H$2+0.01029*H46))*H46),"-")*O46</f>
        <v>0</v>
      </c>
      <c r="U46" s="21">
        <f t="shared" si="3"/>
        <v>0</v>
      </c>
      <c r="V46" s="21">
        <f t="shared" si="4"/>
        <v>0</v>
      </c>
      <c r="W46" s="21">
        <f t="shared" si="5"/>
        <v>0</v>
      </c>
      <c r="X46" s="21">
        <f t="shared" si="8"/>
        <v>0</v>
      </c>
      <c r="Y46" s="42">
        <f>IFERROR(IF(N46&lt;8.5,(1-(0.1392+-0.00846*'phius_monthly climate data'!$I$2+-0.0001074*'phius_monthly climate data'!$I$2+0.0228*N46))*N46,(1-(0.1041+-0.008862*'phius_monthly climate data'!$I$2+-0.0001153*'phius_monthly climate data'!$I$2+0.02817*N46))*N46),"-")*Q46</f>
        <v>0</v>
      </c>
      <c r="Z46" s="36"/>
      <c r="AA46" s="36"/>
      <c r="AB46" s="36"/>
      <c r="AC46" s="36"/>
      <c r="AD46" s="36"/>
      <c r="AE46" s="36"/>
      <c r="AF46" s="36"/>
    </row>
    <row r="47" spans="2:32" x14ac:dyDescent="0.35">
      <c r="B47" s="29"/>
      <c r="C47" s="29"/>
      <c r="D47" s="30"/>
      <c r="E47" s="30"/>
      <c r="F47" s="30"/>
      <c r="G47" s="31"/>
      <c r="H47" s="31"/>
      <c r="I47" s="43" t="s">
        <v>1203</v>
      </c>
      <c r="J47" s="31"/>
      <c r="K47" s="31"/>
      <c r="L47" s="31"/>
      <c r="M47" s="43" t="s">
        <v>1203</v>
      </c>
      <c r="N47" s="31"/>
      <c r="O47" s="21">
        <f t="shared" si="6"/>
        <v>0</v>
      </c>
      <c r="P47" s="21">
        <f t="shared" si="7"/>
        <v>0</v>
      </c>
      <c r="Q47" s="21">
        <f t="shared" si="0"/>
        <v>0</v>
      </c>
      <c r="R47" s="21">
        <f t="shared" si="1"/>
        <v>0</v>
      </c>
      <c r="S47" s="21">
        <f t="shared" si="2"/>
        <v>0</v>
      </c>
      <c r="T47" s="42">
        <f>IFERROR(IF(H47&lt;13.5,(1-(-0.5655+0.005414*'phius_monthly climate data'!$H$2+0.01039*H47))*H47,(1-(-0.5864+0.005668*'phius_monthly climate data'!$H$2+0.01029*H47))*H47),"-")*O47</f>
        <v>0</v>
      </c>
      <c r="U47" s="21">
        <f t="shared" si="3"/>
        <v>0</v>
      </c>
      <c r="V47" s="21">
        <f t="shared" si="4"/>
        <v>0</v>
      </c>
      <c r="W47" s="21">
        <f t="shared" si="5"/>
        <v>0</v>
      </c>
      <c r="X47" s="21">
        <f t="shared" si="8"/>
        <v>0</v>
      </c>
      <c r="Y47" s="42">
        <f>IFERROR(IF(N47&lt;8.5,(1-(0.1392+-0.00846*'phius_monthly climate data'!$I$2+-0.0001074*'phius_monthly climate data'!$I$2+0.0228*N47))*N47,(1-(0.1041+-0.008862*'phius_monthly climate data'!$I$2+-0.0001153*'phius_monthly climate data'!$I$2+0.02817*N47))*N47),"-")*Q47</f>
        <v>0</v>
      </c>
      <c r="Z47" s="36"/>
      <c r="AA47" s="36"/>
      <c r="AB47" s="36"/>
      <c r="AC47" s="36"/>
      <c r="AD47" s="36"/>
      <c r="AE47" s="36"/>
      <c r="AF47" s="36"/>
    </row>
    <row r="48" spans="2:32" x14ac:dyDescent="0.35">
      <c r="B48" s="29"/>
      <c r="C48" s="29"/>
      <c r="D48" s="30"/>
      <c r="E48" s="30"/>
      <c r="F48" s="30"/>
      <c r="G48" s="31"/>
      <c r="H48" s="31"/>
      <c r="I48" s="43" t="s">
        <v>1203</v>
      </c>
      <c r="J48" s="31"/>
      <c r="K48" s="31"/>
      <c r="L48" s="31"/>
      <c r="M48" s="43" t="s">
        <v>1203</v>
      </c>
      <c r="N48" s="31"/>
      <c r="O48" s="21">
        <f t="shared" si="6"/>
        <v>0</v>
      </c>
      <c r="P48" s="21">
        <f t="shared" si="7"/>
        <v>0</v>
      </c>
      <c r="Q48" s="21">
        <f t="shared" si="0"/>
        <v>0</v>
      </c>
      <c r="R48" s="21">
        <f t="shared" si="1"/>
        <v>0</v>
      </c>
      <c r="S48" s="21">
        <f t="shared" si="2"/>
        <v>0</v>
      </c>
      <c r="T48" s="42">
        <f>IFERROR(IF(H48&lt;13.5,(1-(-0.5655+0.005414*'phius_monthly climate data'!$H$2+0.01039*H48))*H48,(1-(-0.5864+0.005668*'phius_monthly climate data'!$H$2+0.01029*H48))*H48),"-")*O48</f>
        <v>0</v>
      </c>
      <c r="U48" s="21">
        <f t="shared" si="3"/>
        <v>0</v>
      </c>
      <c r="V48" s="21">
        <f t="shared" si="4"/>
        <v>0</v>
      </c>
      <c r="W48" s="21">
        <f t="shared" si="5"/>
        <v>0</v>
      </c>
      <c r="X48" s="21">
        <f t="shared" si="8"/>
        <v>0</v>
      </c>
      <c r="Y48" s="42">
        <f>IFERROR(IF(N48&lt;8.5,(1-(0.1392+-0.00846*'phius_monthly climate data'!$I$2+-0.0001074*'phius_monthly climate data'!$I$2+0.0228*N48))*N48,(1-(0.1041+-0.008862*'phius_monthly climate data'!$I$2+-0.0001153*'phius_monthly climate data'!$I$2+0.02817*N48))*N48),"-")*Q48</f>
        <v>0</v>
      </c>
      <c r="Z48" s="36"/>
      <c r="AA48" s="36"/>
      <c r="AB48" s="36"/>
      <c r="AC48" s="36"/>
      <c r="AD48" s="36"/>
      <c r="AE48" s="36"/>
      <c r="AF48" s="36"/>
    </row>
    <row r="49" spans="2:32" x14ac:dyDescent="0.35">
      <c r="B49" s="29"/>
      <c r="C49" s="29"/>
      <c r="D49" s="30"/>
      <c r="E49" s="30"/>
      <c r="F49" s="30"/>
      <c r="G49" s="31"/>
      <c r="H49" s="31"/>
      <c r="I49" s="43" t="s">
        <v>1203</v>
      </c>
      <c r="J49" s="31"/>
      <c r="K49" s="31"/>
      <c r="L49" s="31"/>
      <c r="M49" s="43" t="s">
        <v>1203</v>
      </c>
      <c r="N49" s="31"/>
      <c r="O49" s="21">
        <f t="shared" si="6"/>
        <v>0</v>
      </c>
      <c r="P49" s="21">
        <f t="shared" si="7"/>
        <v>0</v>
      </c>
      <c r="Q49" s="21">
        <f t="shared" si="0"/>
        <v>0</v>
      </c>
      <c r="R49" s="21">
        <f t="shared" si="1"/>
        <v>0</v>
      </c>
      <c r="S49" s="21">
        <f t="shared" si="2"/>
        <v>0</v>
      </c>
      <c r="T49" s="42">
        <f>IFERROR(IF(H49&lt;13.5,(1-(-0.5655+0.005414*'phius_monthly climate data'!$H$2+0.01039*H49))*H49,(1-(-0.5864+0.005668*'phius_monthly climate data'!$H$2+0.01029*H49))*H49),"-")*O49</f>
        <v>0</v>
      </c>
      <c r="U49" s="21">
        <f t="shared" si="3"/>
        <v>0</v>
      </c>
      <c r="V49" s="21">
        <f t="shared" si="4"/>
        <v>0</v>
      </c>
      <c r="W49" s="21">
        <f t="shared" si="5"/>
        <v>0</v>
      </c>
      <c r="X49" s="21">
        <f t="shared" si="8"/>
        <v>0</v>
      </c>
      <c r="Y49" s="42">
        <f>IFERROR(IF(N49&lt;8.5,(1-(0.1392+-0.00846*'phius_monthly climate data'!$I$2+-0.0001074*'phius_monthly climate data'!$I$2+0.0228*N49))*N49,(1-(0.1041+-0.008862*'phius_monthly climate data'!$I$2+-0.0001153*'phius_monthly climate data'!$I$2+0.02817*N49))*N49),"-")*Q49</f>
        <v>0</v>
      </c>
      <c r="Z49" s="36"/>
      <c r="AA49" s="36"/>
      <c r="AB49" s="36"/>
      <c r="AC49" s="36"/>
      <c r="AD49" s="36"/>
      <c r="AE49" s="36"/>
      <c r="AF49" s="36"/>
    </row>
  </sheetData>
  <sheetProtection sheet="1" objects="1" scenarios="1"/>
  <mergeCells count="58">
    <mergeCell ref="D10:D11"/>
    <mergeCell ref="E10:E14"/>
    <mergeCell ref="B5:D5"/>
    <mergeCell ref="U22:U23"/>
    <mergeCell ref="B12:C12"/>
    <mergeCell ref="B13:C13"/>
    <mergeCell ref="B14:C14"/>
    <mergeCell ref="B8:C8"/>
    <mergeCell ref="B9:C9"/>
    <mergeCell ref="B10:C10"/>
    <mergeCell ref="B11:C11"/>
    <mergeCell ref="B7:C7"/>
    <mergeCell ref="D6:D7"/>
    <mergeCell ref="E6:E9"/>
    <mergeCell ref="D8:D9"/>
    <mergeCell ref="F16:R19"/>
    <mergeCell ref="B2:D4"/>
    <mergeCell ref="F2:R2"/>
    <mergeCell ref="E2:E4"/>
    <mergeCell ref="B6:C6"/>
    <mergeCell ref="V22:W22"/>
    <mergeCell ref="K21:N21"/>
    <mergeCell ref="B15:D15"/>
    <mergeCell ref="E16:E19"/>
    <mergeCell ref="B21:B23"/>
    <mergeCell ref="C21:C23"/>
    <mergeCell ref="B17:C17"/>
    <mergeCell ref="B18:C18"/>
    <mergeCell ref="B19:C19"/>
    <mergeCell ref="B16:C16"/>
    <mergeCell ref="M22:M23"/>
    <mergeCell ref="I22:I23"/>
    <mergeCell ref="Y22:Y23"/>
    <mergeCell ref="O21:Y21"/>
    <mergeCell ref="D22:D23"/>
    <mergeCell ref="N22:N23"/>
    <mergeCell ref="X22:X23"/>
    <mergeCell ref="T22:T23"/>
    <mergeCell ref="K22:L22"/>
    <mergeCell ref="G21:J21"/>
    <mergeCell ref="G22:G23"/>
    <mergeCell ref="H22:H23"/>
    <mergeCell ref="J22:J23"/>
    <mergeCell ref="E21:F21"/>
    <mergeCell ref="E22:F22"/>
    <mergeCell ref="O22:Q22"/>
    <mergeCell ref="R22:R23"/>
    <mergeCell ref="S22:S23"/>
    <mergeCell ref="J3:O3"/>
    <mergeCell ref="F3:I3"/>
    <mergeCell ref="F4:I4"/>
    <mergeCell ref="F10:R14"/>
    <mergeCell ref="F15:R15"/>
    <mergeCell ref="P3:R3"/>
    <mergeCell ref="J4:O4"/>
    <mergeCell ref="P4:R4"/>
    <mergeCell ref="F6:R9"/>
    <mergeCell ref="F5:R5"/>
  </mergeCells>
  <pageMargins left="0.7" right="0.7" top="0.75" bottom="0.75" header="0.3" footer="0.3"/>
  <pageSetup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E0EE0-6B51-4D64-85E8-1FF1F3E4FFE8}">
  <dimension ref="A1:CG1062"/>
  <sheetViews>
    <sheetView zoomScale="85" zoomScaleNormal="85" workbookViewId="0">
      <selection activeCell="E4" sqref="E4:E1061"/>
    </sheetView>
  </sheetViews>
  <sheetFormatPr defaultColWidth="9.109375" defaultRowHeight="14.4" x14ac:dyDescent="0.3"/>
  <cols>
    <col min="1" max="2" width="9.109375" style="1"/>
    <col min="3" max="3" width="22.33203125" style="1" customWidth="1"/>
    <col min="4" max="6" width="9.109375" style="1"/>
    <col min="7" max="7" width="8.6640625" style="2" bestFit="1" customWidth="1"/>
    <col min="8" max="8" width="14.33203125" style="2" bestFit="1" customWidth="1"/>
    <col min="9" max="9" width="13.88671875" style="2" customWidth="1"/>
    <col min="10" max="14" width="13.33203125" style="3" customWidth="1"/>
    <col min="15" max="79" width="9.109375" style="3"/>
    <col min="80" max="80" width="9.109375" style="1"/>
    <col min="81" max="84" width="8.88671875" customWidth="1"/>
    <col min="85" max="16384" width="9.109375" style="1"/>
  </cols>
  <sheetData>
    <row r="1" spans="1:85" s="11" customFormat="1" ht="43.2" x14ac:dyDescent="0.3">
      <c r="C1" s="11">
        <v>1</v>
      </c>
      <c r="D1" s="4">
        <v>2</v>
      </c>
      <c r="E1" s="4">
        <v>3</v>
      </c>
      <c r="F1" s="11">
        <v>15</v>
      </c>
      <c r="G1" s="12"/>
      <c r="H1" s="12" t="s">
        <v>1137</v>
      </c>
      <c r="I1" s="12" t="s">
        <v>1136</v>
      </c>
      <c r="J1" s="13" t="s">
        <v>1144</v>
      </c>
      <c r="K1" s="13" t="s">
        <v>1145</v>
      </c>
      <c r="L1" s="13" t="s">
        <v>1146</v>
      </c>
      <c r="M1" s="13" t="s">
        <v>1147</v>
      </c>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C1"/>
      <c r="CD1"/>
      <c r="CE1"/>
      <c r="CF1"/>
    </row>
    <row r="2" spans="1:85" x14ac:dyDescent="0.3">
      <c r="D2" s="5"/>
      <c r="E2" s="5"/>
      <c r="G2" s="2" t="str">
        <f>'Start Here'!B9</f>
        <v>CHICAGO OHARE INTL AP</v>
      </c>
      <c r="H2" s="2">
        <f>VLOOKUP($G$2,$C:$F,D1,FALSE)</f>
        <v>88.5</v>
      </c>
      <c r="I2" s="2">
        <f>VLOOKUP($G$2,$C:$F,E1,FALSE)</f>
        <v>4.4000000000000004</v>
      </c>
      <c r="J2" s="10">
        <f>(1-(0.1392+-0.00846*I2+-0.0001074*I2+0.0228*'Start Here'!D14))*'Start Here'!D14</f>
        <v>6.7925529119999997</v>
      </c>
      <c r="K2" s="10">
        <f>(1-(0.1041+-0.008862*I2+-0.0001153*I2+0.02817*'Start Here'!D14))*'Start Here'!D14</f>
        <v>6.6102744239999991</v>
      </c>
      <c r="L2" s="10">
        <f>(1-(-0.5655+0.005414*H2+0.01039*'Start Here'!D25))*'Start Here'!D25</f>
        <v>17.704956599999999</v>
      </c>
      <c r="M2" s="10">
        <f>(1-(-0.5864+0.005668*H2+0.01029*'Start Here'!D25))*'Start Here'!D25</f>
        <v>17.7138648</v>
      </c>
      <c r="N2" s="2"/>
      <c r="O2" s="2"/>
      <c r="P2" s="2"/>
      <c r="Q2" s="2"/>
      <c r="R2" s="2"/>
      <c r="S2" s="2"/>
      <c r="T2" s="2"/>
      <c r="U2" s="2"/>
      <c r="V2" s="2"/>
      <c r="W2" s="2"/>
      <c r="X2" s="2"/>
      <c r="Y2" s="2"/>
      <c r="Z2" s="2"/>
      <c r="AA2" s="2"/>
    </row>
    <row r="3" spans="1:85" ht="52.8" x14ac:dyDescent="0.3">
      <c r="A3" s="1" t="s">
        <v>0</v>
      </c>
      <c r="B3" s="1" t="s">
        <v>1</v>
      </c>
      <c r="C3" s="1" t="s">
        <v>2</v>
      </c>
      <c r="D3" s="6" t="s">
        <v>1137</v>
      </c>
      <c r="E3" s="6" t="s">
        <v>1136</v>
      </c>
      <c r="F3" s="1" t="s">
        <v>3</v>
      </c>
      <c r="G3" s="2" t="s">
        <v>0</v>
      </c>
      <c r="H3" s="2" t="s">
        <v>4</v>
      </c>
      <c r="I3" s="2" t="s">
        <v>5</v>
      </c>
      <c r="J3" s="3" t="s">
        <v>0</v>
      </c>
      <c r="K3" s="3" t="s">
        <v>1</v>
      </c>
      <c r="L3" s="3" t="s">
        <v>6</v>
      </c>
      <c r="M3" s="3" t="s">
        <v>7</v>
      </c>
      <c r="N3" s="3" t="s">
        <v>8</v>
      </c>
      <c r="O3" s="3" t="s">
        <v>9</v>
      </c>
      <c r="P3" s="3" t="s">
        <v>10</v>
      </c>
      <c r="Q3" s="3" t="s">
        <v>11</v>
      </c>
      <c r="R3" s="3" t="s">
        <v>12</v>
      </c>
      <c r="S3" s="3" t="s">
        <v>13</v>
      </c>
      <c r="T3" s="3" t="s">
        <v>14</v>
      </c>
      <c r="U3" s="3" t="s">
        <v>15</v>
      </c>
      <c r="V3" s="3" t="s">
        <v>16</v>
      </c>
      <c r="W3" s="3" t="s">
        <v>17</v>
      </c>
      <c r="X3" s="3" t="s">
        <v>18</v>
      </c>
      <c r="Y3" s="3" t="s">
        <v>19</v>
      </c>
      <c r="Z3" s="3" t="s">
        <v>20</v>
      </c>
      <c r="AA3" s="3" t="s">
        <v>21</v>
      </c>
      <c r="AB3" s="3" t="s">
        <v>22</v>
      </c>
      <c r="AC3" s="3" t="s">
        <v>23</v>
      </c>
      <c r="AD3" s="3" t="s">
        <v>24</v>
      </c>
      <c r="AE3" s="3" t="s">
        <v>25</v>
      </c>
      <c r="AF3" s="3" t="s">
        <v>26</v>
      </c>
      <c r="AG3" s="3" t="s">
        <v>27</v>
      </c>
      <c r="AH3" s="3" t="s">
        <v>28</v>
      </c>
      <c r="AI3" s="3" t="s">
        <v>29</v>
      </c>
      <c r="AJ3" s="3" t="s">
        <v>30</v>
      </c>
      <c r="AK3" s="3" t="s">
        <v>31</v>
      </c>
      <c r="AL3" s="3" t="s">
        <v>32</v>
      </c>
      <c r="AM3" s="3" t="s">
        <v>33</v>
      </c>
      <c r="AN3" s="3" t="s">
        <v>34</v>
      </c>
      <c r="AO3" s="3" t="s">
        <v>35</v>
      </c>
      <c r="AP3" s="3" t="s">
        <v>36</v>
      </c>
      <c r="AQ3" s="3" t="s">
        <v>37</v>
      </c>
      <c r="AR3" s="3" t="s">
        <v>38</v>
      </c>
      <c r="AS3" s="3" t="s">
        <v>39</v>
      </c>
      <c r="AT3" s="3" t="s">
        <v>40</v>
      </c>
      <c r="AU3" s="3" t="s">
        <v>41</v>
      </c>
      <c r="AV3" s="3" t="s">
        <v>42</v>
      </c>
      <c r="AW3" s="3" t="s">
        <v>43</v>
      </c>
      <c r="AX3" s="3" t="s">
        <v>44</v>
      </c>
      <c r="AY3" s="3" t="s">
        <v>45</v>
      </c>
      <c r="AZ3" s="3" t="s">
        <v>46</v>
      </c>
      <c r="BA3" s="3" t="s">
        <v>47</v>
      </c>
      <c r="BB3" s="3" t="s">
        <v>48</v>
      </c>
      <c r="BC3" s="3" t="s">
        <v>49</v>
      </c>
      <c r="BD3" s="3" t="s">
        <v>50</v>
      </c>
      <c r="BE3" s="3" t="s">
        <v>51</v>
      </c>
      <c r="BF3" s="3" t="s">
        <v>52</v>
      </c>
      <c r="BG3" s="3" t="s">
        <v>53</v>
      </c>
      <c r="BH3" s="3" t="s">
        <v>54</v>
      </c>
      <c r="BI3" s="3" t="s">
        <v>55</v>
      </c>
      <c r="BJ3" s="3" t="s">
        <v>56</v>
      </c>
      <c r="BK3" s="3" t="s">
        <v>57</v>
      </c>
      <c r="BL3" s="3" t="s">
        <v>58</v>
      </c>
      <c r="BM3" s="3" t="s">
        <v>59</v>
      </c>
      <c r="BN3" s="3" t="s">
        <v>60</v>
      </c>
      <c r="BO3" s="3" t="s">
        <v>61</v>
      </c>
      <c r="BP3" s="3" t="s">
        <v>62</v>
      </c>
      <c r="BQ3" s="3" t="s">
        <v>63</v>
      </c>
      <c r="BR3" s="3" t="s">
        <v>64</v>
      </c>
      <c r="BS3" s="3" t="s">
        <v>65</v>
      </c>
      <c r="BT3" s="3" t="s">
        <v>1205</v>
      </c>
      <c r="BU3" s="3" t="s">
        <v>66</v>
      </c>
      <c r="BV3" s="3" t="s">
        <v>67</v>
      </c>
      <c r="BW3" s="3" t="s">
        <v>68</v>
      </c>
      <c r="BX3" s="3" t="s">
        <v>69</v>
      </c>
      <c r="BY3" s="3" t="s">
        <v>70</v>
      </c>
      <c r="BZ3" s="3" t="s">
        <v>71</v>
      </c>
      <c r="CC3">
        <v>1</v>
      </c>
      <c r="CE3" s="41" t="s">
        <v>77</v>
      </c>
      <c r="CF3" s="41" t="s">
        <v>72</v>
      </c>
      <c r="CG3" s="41" t="s">
        <v>1204</v>
      </c>
    </row>
    <row r="4" spans="1:85" x14ac:dyDescent="0.3">
      <c r="A4" s="1" t="s">
        <v>72</v>
      </c>
      <c r="B4" s="1" t="s">
        <v>6</v>
      </c>
      <c r="C4" s="1" t="s">
        <v>73</v>
      </c>
      <c r="D4" s="6">
        <v>79.8</v>
      </c>
      <c r="E4" s="6">
        <v>-12.8</v>
      </c>
      <c r="F4" s="1">
        <v>-9</v>
      </c>
      <c r="G4" s="2" t="str">
        <f>'Start Here'!B7</f>
        <v>USA</v>
      </c>
      <c r="H4" s="2" t="str">
        <f>HLOOKUP($G$4,$CE$3:$CG$57,CC4,FALSE)</f>
        <v>AK</v>
      </c>
      <c r="I4" s="2" t="str">
        <f>IFERROR(HLOOKUP('Start Here'!$D$7,'phius_monthly climate data'!$L$3:$BZ$82,'phius_monthly climate data'!$CC4,FALSE),"")</f>
        <v>AURORA MUNICIPAL</v>
      </c>
      <c r="J4" s="3" t="s">
        <v>72</v>
      </c>
      <c r="K4" s="3" t="s">
        <v>6</v>
      </c>
      <c r="L4" s="3" t="str" cm="1">
        <f t="array" ref="L4:L15">_xlfn._xlws.FILTER($C:$C,$B:$B=L3)</f>
        <v>CALGARY INT AP</v>
      </c>
      <c r="M4" s="3" t="str" cm="1">
        <f t="array" ref="M4">_xlfn._xlws.FILTER($C:$C,$B:$B=M3)</f>
        <v>DUBAI INT AP</v>
      </c>
      <c r="N4" s="3" t="str" cm="1">
        <f t="array" ref="N4:N73">_xlfn._xlws.FILTER($C:$C,$B:$B=N3)</f>
        <v>ADAK NAS</v>
      </c>
      <c r="O4" s="3" t="str" cm="1">
        <f t="array" ref="O4:O15">_xlfn._xlws.FILTER($C:$C,$B:$B=O3)</f>
        <v>ANNISTON METROPOLITAN AP</v>
      </c>
      <c r="P4" s="3" t="str" cm="1">
        <f t="array" ref="P4:P20">_xlfn._xlws.FILTER($C:$C,$B:$B=P3)</f>
        <v>BATESVILLE (AWOS)</v>
      </c>
      <c r="Q4" s="3" t="str" cm="1">
        <f t="array" ref="Q4:Q20">_xlfn._xlws.FILTER($C:$C,$B:$B=Q3)</f>
        <v>CASA GRANDE (AWOS)</v>
      </c>
      <c r="R4" s="3" t="str" cm="1">
        <f t="array" ref="R4:R30">_xlfn._xlws.FILTER($C:$C,$B:$B=R3)</f>
        <v>ABBOTSFORD AP</v>
      </c>
      <c r="S4" s="3" t="str" cm="1">
        <f t="array" ref="S4">_xlfn._xlws.FILTER($C:$C,$B:$B=S3)</f>
        <v>DHAKA</v>
      </c>
      <c r="T4" s="3" t="str" cm="1">
        <f t="array" ref="T4:T72">_xlfn._xlws.FILTER($C:$C,$B:$B=T3)</f>
        <v>ALTURAS</v>
      </c>
      <c r="U4" s="3" t="str" cm="1">
        <f t="array" ref="U4:U31">_xlfn._xlws.FILTER($C:$C,$B:$B=U3)</f>
        <v>AKRON WASHINGTON CO AP</v>
      </c>
      <c r="V4" s="3" t="str" cm="1">
        <f t="array" ref="V4:V10">_xlfn._xlws.FILTER($C:$C,$B:$B=V3)</f>
        <v>BRIDGEPORT SIKORSKY MEMORIAL</v>
      </c>
      <c r="W4" s="3" t="str" cm="1">
        <f t="array" ref="W4:W5">_xlfn._xlws.FILTER($C:$C,$B:$B=W3)</f>
        <v>DOVER AFB</v>
      </c>
      <c r="X4" s="3" t="str" cm="1">
        <f t="array" ref="X4:X43">_xlfn._xlws.FILTER($C:$C,$B:$B=X3)</f>
        <v>CRESTVIEW BOB SIKES AP</v>
      </c>
      <c r="Y4" s="3" t="str" cm="1">
        <f t="array" ref="Y4:Y22">_xlfn._xlws.FILTER($C:$C,$B:$B=Y3)</f>
        <v>ALBANY DOUGHERTY COUNTY AP</v>
      </c>
      <c r="Z4" s="3" t="str" cm="1">
        <f t="array" ref="Z4:Z11">_xlfn._xlws.FILTER($C:$C,$B:$B=Z3)</f>
        <v>BARBERS POINT NAS</v>
      </c>
      <c r="AA4" s="3" t="str" cm="1">
        <f t="array" ref="AA4:AA42">_xlfn._xlws.FILTER($C:$C,$B:$B=AA3)</f>
        <v>ALGONA</v>
      </c>
      <c r="AB4" s="3" t="str" cm="1">
        <f t="array" ref="AB4:AB13">_xlfn._xlws.FILTER($C:$C,$B:$B=AB3)</f>
        <v>BOISE AIR TERMINAL [UO]</v>
      </c>
      <c r="AC4" s="3" t="str" cm="1">
        <f t="array" ref="AC4:AC22">_xlfn._xlws.FILTER($C:$C,$B:$B=AC3)</f>
        <v>AURORA MUNICIPAL</v>
      </c>
      <c r="AD4" s="3" t="str" cm="1">
        <f t="array" ref="AD4:AD15">_xlfn._xlws.FILTER($C:$C,$B:$B=AD3)</f>
        <v>DELAWARE CO JOHNSON</v>
      </c>
      <c r="AE4" s="3" t="str" cm="1">
        <f t="array" ref="AE4:AE25">_xlfn._xlws.FILTER($C:$C,$B:$B=AE3)</f>
        <v>CHANUTE MARTIN JOHNSON AP</v>
      </c>
      <c r="AF4" s="3" t="str" cm="1">
        <f t="array" ref="AF4:AF15">_xlfn._xlws.FILTER($C:$C,$B:$B=AF3)</f>
        <v>BOWLING GREEN WARREN CO AP</v>
      </c>
      <c r="AG4" s="3" t="str" cm="1">
        <f t="array" ref="AG4:AG18">_xlfn._xlws.FILTER($C:$C,$B:$B=AG3)</f>
        <v>ALEXANDRIA ESLER REGIONAL AP</v>
      </c>
      <c r="AH4" s="3" t="str" cm="1">
        <f t="array" ref="AH4:AH18">_xlfn._xlws.FILTER($C:$C,$B:$B=AH3)</f>
        <v>BARNSTABLE MUNI BOA</v>
      </c>
      <c r="AI4" s="3" t="str" cm="1">
        <f t="array" ref="AI4">_xlfn._xlws.FILTER($C:$C,$B:$B=AI3)</f>
        <v>WINNIPEG</v>
      </c>
      <c r="AJ4" s="3" t="str" cm="1">
        <f t="array" ref="AJ4:AJ8">_xlfn._xlws.FILTER($C:$C,$B:$B=AJ3)</f>
        <v>ANDREWS AFB</v>
      </c>
      <c r="AK4" s="3" t="str" cm="1">
        <f t="array" ref="AK4:AK17">_xlfn._xlws.FILTER($C:$C,$B:$B=AK3)</f>
        <v>AUBURN-LEWISTON</v>
      </c>
      <c r="AL4" s="3" t="str" cm="1">
        <f t="array" ref="AL4:AL34">_xlfn._xlws.FILTER($C:$C,$B:$B=AL3)</f>
        <v>ALPENA COUNTY REGIONAL AP</v>
      </c>
      <c r="AM4" s="3" t="str" cm="1">
        <f t="array" ref="AM4:AM54">_xlfn._xlws.FILTER($C:$C,$B:$B=AM3)</f>
        <v>AITKIN NDB(AWOS)</v>
      </c>
      <c r="AN4" s="3" t="str" cm="1">
        <f t="array" ref="AN4:AN19">_xlfn._xlws.FILTER($C:$C,$B:$B=AN3)</f>
        <v>CAPE GIRARDEAU MUNICIPAL AP</v>
      </c>
      <c r="AO4" s="3" t="str" cm="1">
        <f t="array" ref="AO4:AO15">_xlfn._xlws.FILTER($C:$C,$B:$B=AO3)</f>
        <v>COLUMBUS AFB</v>
      </c>
      <c r="AP4" s="3" t="str" cm="1">
        <f t="array" ref="AP4:AP19">_xlfn._xlws.FILTER($C:$C,$B:$B=AP3)</f>
        <v>BILLINGS LOGAN INT ARPT</v>
      </c>
      <c r="AQ4" s="3" t="str" cm="1">
        <f t="array" ref="AQ4:AQ5">_xlfn._xlws.FILTER($C:$C,$B:$B=AQ3)</f>
        <v>FREDERICTON</v>
      </c>
      <c r="AR4" s="3" t="str" cm="1">
        <f t="array" ref="AR4:AR24">_xlfn._xlws.FILTER($C:$C,$B:$B=AR3)</f>
        <v>ASHEVILLE REGIONAL ARPT</v>
      </c>
      <c r="AS4" s="3" t="str" cm="1">
        <f t="array" ref="AS4:AS13">_xlfn._xlws.FILTER($C:$C,$B:$B=AS3)</f>
        <v>BISMARCK MUNICIPAL ARPT [ISIS]</v>
      </c>
      <c r="AT4" s="3" t="str" cm="1">
        <f t="array" ref="AT4:AT25">_xlfn._xlws.FILTER($C:$C,$B:$B=AT3)</f>
        <v>AINSWORTH MUNICIPAL</v>
      </c>
      <c r="AU4" s="3" t="str" cm="1">
        <f t="array" ref="AU4">_xlfn._xlws.FILTER($C:$C,$B:$B=AU3)</f>
        <v>ST JOHNS</v>
      </c>
      <c r="AV4" s="3" t="str" cm="1">
        <f t="array" ref="AV4:AV11">_xlfn._xlws.FILTER($C:$C,$B:$B=AV3)</f>
        <v>BERLIN MUNICIPAL</v>
      </c>
      <c r="AW4" s="3" t="str" cm="1">
        <f t="array" ref="AW4:AW12">_xlfn._xlws.FILTER($C:$C,$B:$B=AW3)</f>
        <v>ATLANTIC CITY INTL AP</v>
      </c>
      <c r="AX4" s="3" t="str" cm="1">
        <f t="array" ref="AX4:AX18">_xlfn._xlws.FILTER($C:$C,$B:$B=AX3)</f>
        <v>ALBUQUERQUE INTL ARPT [ISIS]</v>
      </c>
      <c r="AY4" s="3" t="str" cm="1">
        <f t="array" ref="AY4:AY7">_xlfn._xlws.FILTER($C:$C,$B:$B=AY3)</f>
        <v>GREENWOOD AP</v>
      </c>
      <c r="AZ4" s="3" t="str" cm="1">
        <f t="array" ref="AZ4">_xlfn._xlws.FILTER($C:$C,$B:$B=AZ3)</f>
        <v>YELLOWKNIFE AP</v>
      </c>
      <c r="BA4" s="3" t="str" cm="1">
        <f t="array" ref="BA4">_xlfn._xlws.FILTER($C:$C,$B:$B=BA3)</f>
        <v>IQALUIT</v>
      </c>
      <c r="BB4" s="3" t="str" cm="1">
        <f t="array" ref="BB4:BB13">_xlfn._xlws.FILTER($C:$C,$B:$B=BB3)</f>
        <v>ELKO MUNICIPAL ARPT</v>
      </c>
      <c r="BC4" s="3" t="str" cm="1">
        <f t="array" ref="BC4:BC27">_xlfn._xlws.FILTER($C:$C,$B:$B=BC3)</f>
        <v>ADIRONDACK RGNL</v>
      </c>
      <c r="BD4" s="3" t="str" cm="1">
        <f t="array" ref="BD4:BD15">_xlfn._xlws.FILTER($C:$C,$B:$B=BD3)</f>
        <v>AKRON AKRON-CANTON REG AP</v>
      </c>
      <c r="BE4" s="3" t="str" cm="1">
        <f t="array" ref="BE4:BE17">_xlfn._xlws.FILTER($C:$C,$B:$B=BE3)</f>
        <v>ALTUS AFB</v>
      </c>
      <c r="BF4" s="3" t="str" cm="1">
        <f t="array" ref="BF4:BF21">_xlfn._xlws.FILTER($C:$C,$B:$B=BF3)</f>
        <v>BEAUSOLEIL</v>
      </c>
      <c r="BG4" s="3" t="str" cm="1">
        <f t="array" ref="BG4:BG22">_xlfn._xlws.FILTER($C:$C,$B:$B=BG3)</f>
        <v>ASTORIA REGIONAL AIRPORT</v>
      </c>
      <c r="BH4" s="3" t="str" cm="1">
        <f t="array" ref="BH4:BH24">_xlfn._xlws.FILTER($C:$C,$B:$B=BH3)</f>
        <v>ALLENTOWN LEHIGH VALLEY INTL</v>
      </c>
      <c r="BI4" s="3" t="str" cm="1">
        <f t="array" ref="BI4">_xlfn._xlws.FILTER($C:$C,$B:$B=BI3)</f>
        <v>CHARLOTTETOWN</v>
      </c>
      <c r="BJ4" s="3" t="str" cm="1">
        <f t="array" ref="BJ4:BJ22">_xlfn._xlws.FILTER($C:$C,$B:$B=BJ3)</f>
        <v>JONQUIERE</v>
      </c>
      <c r="BK4" s="3" t="str" cm="1">
        <f t="array" ref="BK4:BK6">_xlfn._xlws.FILTER($C:$C,$B:$B=BK3)</f>
        <v>BLOCK ISLAND STATE ARPT</v>
      </c>
      <c r="BL4" s="3" t="str" cm="1">
        <f t="array" ref="BL4">_xlfn._xlws.FILTER($C:$C,$B:$B=BL3)</f>
        <v>RIYADH</v>
      </c>
      <c r="BM4" s="3" t="str" cm="1">
        <f t="array" ref="BM4:BM12">_xlfn._xlws.FILTER($C:$C,$B:$B=BM3)</f>
        <v>ANDERSON COUNTY AP</v>
      </c>
      <c r="BN4" s="3" t="str" cm="1">
        <f t="array" ref="BN4:BN14">_xlfn._xlws.FILTER($C:$C,$B:$B=BN3)</f>
        <v>ABERDEEN REGIONAL ARPT</v>
      </c>
      <c r="BO4" s="3" t="str" cm="1">
        <f t="array" ref="BO4:BO7">_xlfn._xlws.FILTER($C:$C,$B:$B=BO3)</f>
        <v>MOOSE JAW AP</v>
      </c>
      <c r="BP4" s="3" t="str" cm="1">
        <f t="array" ref="BP4:BP11">_xlfn._xlws.FILTER($C:$C,$B:$B=BP3)</f>
        <v>BRISTOL TRI CITY AIRPORT</v>
      </c>
      <c r="BQ4" s="3" t="str" cm="1">
        <f t="array" ref="BQ4:BQ60">_xlfn._xlws.FILTER($C:$C,$B:$B=BQ3)</f>
        <v>ABILENE DYESS AFB</v>
      </c>
      <c r="BR4" s="3" t="str" cm="1">
        <f t="array" ref="BR4:BR12">_xlfn._xlws.FILTER($C:$C,$B:$B=BR3)</f>
        <v>CEDAR CITY MUNICIPAL AP</v>
      </c>
      <c r="BS4" s="3" t="str" cm="1">
        <f t="array" ref="BS4:BS32">_xlfn._xlws.FILTER($C:$C,$B:$B=BS3)</f>
        <v>ABINGDON</v>
      </c>
      <c r="BT4" s="3" t="s">
        <v>1206</v>
      </c>
      <c r="BU4" s="3" t="str" cm="1">
        <f t="array" ref="BU4:BU8">_xlfn._xlws.FILTER($C:$C,$B:$B=BU3)</f>
        <v>BURLINGTON INTERNATIONAL AP</v>
      </c>
      <c r="BV4" s="3" t="str" cm="1">
        <f t="array" ref="BV4:BV31">_xlfn._xlws.FILTER($C:$C,$B:$B=BV3)</f>
        <v>BELLINGHAM INTL AP</v>
      </c>
      <c r="BW4" s="3" t="str" cm="1">
        <f t="array" ref="BW4:BW22">_xlfn._xlws.FILTER($C:$C,$B:$B=BW3)</f>
        <v>APPLETON/OUTAGAMIE</v>
      </c>
      <c r="BX4" s="3" t="str" cm="1">
        <f t="array" ref="BX4:BX14">_xlfn._xlws.FILTER($C:$C,$B:$B=BX3)</f>
        <v>BECKLEY RALEIGH CO MEM AP</v>
      </c>
      <c r="BY4" s="3" t="str" cm="1">
        <f t="array" ref="BY4:BY14">_xlfn._xlws.FILTER($C:$C,$B:$B=BY3)</f>
        <v>CASPER NATRONA CO INTL AP</v>
      </c>
      <c r="BZ4" s="3" t="str" cm="1">
        <f t="array" ref="BZ4">_xlfn._xlws.FILTER($C:$C,$B:$B=BZ3)</f>
        <v>WHITEHORSE</v>
      </c>
      <c r="CC4">
        <v>2</v>
      </c>
      <c r="CE4" t="s">
        <v>8</v>
      </c>
      <c r="CF4" t="s">
        <v>6</v>
      </c>
      <c r="CG4" s="1" t="s">
        <v>1205</v>
      </c>
    </row>
    <row r="5" spans="1:85" x14ac:dyDescent="0.3">
      <c r="A5" s="1" t="s">
        <v>72</v>
      </c>
      <c r="B5" s="1" t="s">
        <v>6</v>
      </c>
      <c r="C5" s="1" t="s">
        <v>74</v>
      </c>
      <c r="D5" s="6">
        <v>78.8</v>
      </c>
      <c r="E5" s="6">
        <v>-11.6</v>
      </c>
      <c r="F5" s="1">
        <v>-7</v>
      </c>
      <c r="H5" s="2" t="str">
        <f t="shared" ref="H5:H57" si="0">HLOOKUP($G$4,$CE$3:$CG$57,CC5,FALSE)</f>
        <v>AL</v>
      </c>
      <c r="I5" s="2" t="str">
        <f>IFERROR(HLOOKUP('Start Here'!$D$7,'phius_monthly climate data'!$L$3:$BZ$82,'phius_monthly climate data'!$CC5,FALSE),"")</f>
        <v>BELLEVILLE SCOTT AFB</v>
      </c>
      <c r="J5" s="3" t="s">
        <v>75</v>
      </c>
      <c r="K5" s="3" t="s">
        <v>7</v>
      </c>
      <c r="L5" s="3" t="str">
        <v>COP UPPER</v>
      </c>
      <c r="N5" s="3" t="str">
        <v>AMBLER</v>
      </c>
      <c r="O5" s="3" t="str">
        <v>AUBURN-OPELIKA APT</v>
      </c>
      <c r="P5" s="3" t="str">
        <v>BENTONVILLE (AWOS)</v>
      </c>
      <c r="Q5" s="3" t="str">
        <v>DAVIS MONTHAN AFB</v>
      </c>
      <c r="R5" s="3" t="str">
        <v>AGASSIZ CDA</v>
      </c>
      <c r="T5" s="3" t="str">
        <v>ARCATA AIRPORT</v>
      </c>
      <c r="U5" s="3" t="str">
        <v>ALAMOSA SAN LUIS VALLEY RGNL</v>
      </c>
      <c r="V5" s="3" t="str">
        <v>DANBURY MUNICIPAL</v>
      </c>
      <c r="W5" s="3" t="str">
        <v>WILMINGTON NEW CASTLE CNTY AP</v>
      </c>
      <c r="X5" s="3" t="str">
        <v>DAYTONA BEACH INTL AP</v>
      </c>
      <c r="Y5" s="3" t="str">
        <v>ALMA BACON COUNTY AP</v>
      </c>
      <c r="Z5" s="3" t="str">
        <v>HILO INTERNATIONAL AP</v>
      </c>
      <c r="AA5" s="3" t="str">
        <v>ATLANTIC</v>
      </c>
      <c r="AB5" s="3" t="str">
        <v>BURLEY MUNICIPAL ARPT</v>
      </c>
      <c r="AC5" s="3" t="str">
        <v>BELLEVILLE SCOTT AFB</v>
      </c>
      <c r="AD5" s="3" t="str">
        <v>EVANSVILLE REGIONAL AP</v>
      </c>
      <c r="AE5" s="3" t="str">
        <v>CONCORDIA BLOSSER MUNI AP</v>
      </c>
      <c r="AF5" s="3" t="str">
        <v>CINCINNATI NORTHERN KY AP</v>
      </c>
      <c r="AG5" s="3" t="str">
        <v>BARKSDALE AFB</v>
      </c>
      <c r="AH5" s="3" t="str">
        <v>BEVERLY MUNI</v>
      </c>
      <c r="AJ5" s="3" t="str">
        <v>BALTIMORE BLT-WASHNGTN INT</v>
      </c>
      <c r="AK5" s="3" t="str">
        <v>AUGUSTA AIRPORT</v>
      </c>
      <c r="AL5" s="3" t="str">
        <v>ANN ARBOR MUNICIPAL</v>
      </c>
      <c r="AM5" s="3" t="str">
        <v>ALBERT LEA (AWOS)</v>
      </c>
      <c r="AN5" s="3" t="str">
        <v>COLUMBIA REGIONAL AIRPORT</v>
      </c>
      <c r="AO5" s="3" t="str">
        <v>GOLDEN TRI(AWOS)</v>
      </c>
      <c r="AP5" s="3" t="str">
        <v>BOZEMAN GALLATIN FIELD</v>
      </c>
      <c r="AQ5" s="3" t="str">
        <v>MONCTON AP</v>
      </c>
      <c r="AR5" s="3" t="str">
        <v>CAPE HATTERAS NWS BLDG</v>
      </c>
      <c r="AS5" s="3" t="str">
        <v>DEVILS LAKE(AWOS)</v>
      </c>
      <c r="AT5" s="3" t="str">
        <v>ALLIANCE MUNICIPAL</v>
      </c>
      <c r="AV5" s="3" t="str">
        <v>CONCORD MUNICIPAL ARPT</v>
      </c>
      <c r="AW5" s="3" t="str">
        <v>BELMAR ASC</v>
      </c>
      <c r="AX5" s="3" t="str">
        <v>CARLSBAD CAVERN CITY AIR TERM</v>
      </c>
      <c r="AY5" s="3" t="str">
        <v>HALIFAX</v>
      </c>
      <c r="BB5" s="3" t="str">
        <v>ELY YELLAND FIELD</v>
      </c>
      <c r="BC5" s="3" t="str">
        <v>ALBANY COUNTY AP</v>
      </c>
      <c r="BD5" s="3" t="str">
        <v>BURKE LAKEFRONT</v>
      </c>
      <c r="BE5" s="3" t="str">
        <v>CLINTON-SHERMAN</v>
      </c>
      <c r="BF5" s="3" t="str">
        <v>BURLINGTON PIERS</v>
      </c>
      <c r="BG5" s="3" t="str">
        <v>AURORA STATE</v>
      </c>
      <c r="BH5" s="3" t="str">
        <v>ALTOONA BLAIR CO ARPT</v>
      </c>
      <c r="BJ5" s="3" t="str">
        <v>LA BAIE</v>
      </c>
      <c r="BK5" s="3" t="str">
        <v>PAWTUCKET (AWOS)</v>
      </c>
      <c r="BM5" s="3" t="str">
        <v>BEAUFORT MCAS</v>
      </c>
      <c r="BN5" s="3" t="str">
        <v>BROOKINGS (AWOS)</v>
      </c>
      <c r="BO5" s="3" t="str">
        <v>PRINCE ALBERT AP</v>
      </c>
      <c r="BP5" s="3" t="str">
        <v>CHATTANOOGA LOVELL FIELD AP</v>
      </c>
      <c r="BQ5" s="3" t="str">
        <v>ABILENE REGIONAL AP [UT]</v>
      </c>
      <c r="BR5" s="3" t="str">
        <v>MOAB/CANYONLANDS [UO]</v>
      </c>
      <c r="BS5" s="3" t="str">
        <v>CHARLOTTESVILLE FAA</v>
      </c>
      <c r="BU5" s="3" t="str">
        <v>HO CHI MIHN</v>
      </c>
      <c r="BV5" s="3" t="str">
        <v>BREMERTON NATIONAL</v>
      </c>
      <c r="BW5" s="3" t="str">
        <v>EAU CLAIRE COUNTY AP</v>
      </c>
      <c r="BX5" s="3" t="str">
        <v>BLUEFIELD/MERCER CO [NREL]</v>
      </c>
      <c r="BY5" s="3" t="str">
        <v>CHEYENNE MUNICIPAL ARPT</v>
      </c>
      <c r="CC5">
        <v>3</v>
      </c>
      <c r="CE5" t="s">
        <v>9</v>
      </c>
      <c r="CF5" t="s">
        <v>12</v>
      </c>
    </row>
    <row r="6" spans="1:85" x14ac:dyDescent="0.3">
      <c r="A6" s="1" t="s">
        <v>72</v>
      </c>
      <c r="B6" s="1" t="s">
        <v>6</v>
      </c>
      <c r="C6" s="1" t="s">
        <v>76</v>
      </c>
      <c r="D6" s="6">
        <v>78.7</v>
      </c>
      <c r="E6" s="6">
        <v>-20.6</v>
      </c>
      <c r="F6" s="1">
        <v>-17</v>
      </c>
      <c r="H6" s="2" t="str">
        <f t="shared" si="0"/>
        <v>AR</v>
      </c>
      <c r="I6" s="2" t="str">
        <f>IFERROR(HLOOKUP('Start Here'!$D$7,'phius_monthly climate data'!$L$3:$BZ$82,'phius_monthly climate data'!$CC6,FALSE),"")</f>
        <v>CAHOKIA/ST. LOUIS</v>
      </c>
      <c r="J6" s="3" t="s">
        <v>77</v>
      </c>
      <c r="K6" s="3" t="s">
        <v>8</v>
      </c>
      <c r="L6" s="3" t="str">
        <v>EDMONTON AP</v>
      </c>
      <c r="N6" s="3" t="str">
        <v>ANAKTUVUK PASS</v>
      </c>
      <c r="O6" s="3" t="str">
        <v>BIRMINGHAM MUNICIPAL AP</v>
      </c>
      <c r="P6" s="3" t="str">
        <v>EL DORADO GOODWIN FIELD</v>
      </c>
      <c r="Q6" s="3" t="str">
        <v>DEER VALLEY/PHOENIX</v>
      </c>
      <c r="R6" s="3" t="str">
        <v>BALLENAS ISLAND</v>
      </c>
      <c r="T6" s="3" t="str">
        <v>BAKERSFIELD MEADOWS FIELD</v>
      </c>
      <c r="U6" s="3" t="str">
        <v>ASPEN PITKIN CO SAR</v>
      </c>
      <c r="V6" s="3" t="str">
        <v>GROTON NEW LONDON AP</v>
      </c>
      <c r="X6" s="3" t="str">
        <v>FORT LAUDERDALE</v>
      </c>
      <c r="Y6" s="3" t="str">
        <v>ATHENS BEN EPPS AP</v>
      </c>
      <c r="Z6" s="3" t="str">
        <v>HONOLULU INTL ARPT</v>
      </c>
      <c r="AA6" s="3" t="str">
        <v>BOONE MUNI</v>
      </c>
      <c r="AB6" s="3" t="str">
        <v>CALDWELL (AWOS)</v>
      </c>
      <c r="AC6" s="3" t="str">
        <v>CAHOKIA/ST. LOUIS</v>
      </c>
      <c r="AD6" s="3" t="str">
        <v>FORT WAYNE INTL AP</v>
      </c>
      <c r="AE6" s="3" t="str">
        <v>DODGE CITY REGIONAL AP</v>
      </c>
      <c r="AF6" s="3" t="str">
        <v>FORT CAMPBELL AAF</v>
      </c>
      <c r="AG6" s="3" t="str">
        <v>BATON ROUGE RYAN ARPT</v>
      </c>
      <c r="AH6" s="3" t="str">
        <v>BOSTON LOGAN INT ARPT</v>
      </c>
      <c r="AJ6" s="3" t="str">
        <v>HAGERSTOWN RGNL RIC</v>
      </c>
      <c r="AK6" s="3" t="str">
        <v>BANGOR INTERNATIONAL AP</v>
      </c>
      <c r="AL6" s="3" t="str">
        <v>BATTLE CREEK KELLOGG AP</v>
      </c>
      <c r="AM6" s="3" t="str">
        <v>ALEXANDRIA MUNICIPAL AP</v>
      </c>
      <c r="AN6" s="3" t="str">
        <v>FARMINGTON</v>
      </c>
      <c r="AO6" s="3" t="str">
        <v>GREENWOOD LEFLORE ARPT</v>
      </c>
      <c r="AP6" s="3" t="str">
        <v>BUTTE BERT MOONEY ARPT</v>
      </c>
      <c r="AR6" s="3" t="str">
        <v>CHARLOTTE DOUGLAS INTL ARPT</v>
      </c>
      <c r="AS6" s="3" t="str">
        <v>DICKINSON MUNICIPAL AP</v>
      </c>
      <c r="AT6" s="3" t="str">
        <v>BEATRICE MUNICIPAL</v>
      </c>
      <c r="AV6" s="3" t="str">
        <v>DILLANT HOPKINS</v>
      </c>
      <c r="AW6" s="3" t="str">
        <v>CALDWELL/ESSEX CO.</v>
      </c>
      <c r="AX6" s="3" t="str">
        <v>CLAYTON MUNICIPAL AIRPARK</v>
      </c>
      <c r="AY6" s="3" t="str">
        <v>SHEARWATER</v>
      </c>
      <c r="BB6" s="3" t="str">
        <v>FALLON NAAS</v>
      </c>
      <c r="BC6" s="3" t="str">
        <v>BINGHAMTON EDWIN A LINK FIELD</v>
      </c>
      <c r="BD6" s="3" t="str">
        <v>CINCINNATI MUNICIPAL AP LUNKI</v>
      </c>
      <c r="BE6" s="3" t="str">
        <v>FORT SILL POST FIELD AF</v>
      </c>
      <c r="BF6" s="3" t="str">
        <v>ERIEAU</v>
      </c>
      <c r="BG6" s="3" t="str">
        <v>BAKER MUNICIPAL AP</v>
      </c>
      <c r="BH6" s="3" t="str">
        <v>BRADFORD REGIONAL AP</v>
      </c>
      <c r="BJ6" s="3" t="str">
        <v>LACADIE</v>
      </c>
      <c r="BK6" s="3" t="str">
        <v>PROVIDENCE T F GREEN STATE AR</v>
      </c>
      <c r="BM6" s="3" t="str">
        <v>CHARLESTON INTL ARPT</v>
      </c>
      <c r="BN6" s="3" t="str">
        <v>CHAN GURNEY MUNI</v>
      </c>
      <c r="BO6" s="3" t="str">
        <v>REGINA</v>
      </c>
      <c r="BP6" s="3" t="str">
        <v>CROSSVILLE MEMORIAL AP</v>
      </c>
      <c r="BQ6" s="3" t="str">
        <v>ALICE INTL AP</v>
      </c>
      <c r="BR6" s="3" t="str">
        <v>OGDEN HILL AFB</v>
      </c>
      <c r="BS6" s="3" t="str">
        <v>DANVILLE FAA AP</v>
      </c>
      <c r="BU6" s="3" t="str">
        <v>MONTPELIER AP</v>
      </c>
      <c r="BV6" s="3" t="str">
        <v>EPHRATA AP FCWOS</v>
      </c>
      <c r="BW6" s="3" t="str">
        <v>GREEN BAY AUSTIN STRAUBEL INT</v>
      </c>
      <c r="BX6" s="3" t="str">
        <v>CHARLESTON YEAGER ARPT</v>
      </c>
      <c r="BY6" s="3" t="str">
        <v>CODY MUNI (AWOS)</v>
      </c>
      <c r="CC6">
        <v>4</v>
      </c>
      <c r="CE6" t="s">
        <v>10</v>
      </c>
      <c r="CF6" t="s">
        <v>29</v>
      </c>
    </row>
    <row r="7" spans="1:85" x14ac:dyDescent="0.3">
      <c r="A7" s="1" t="s">
        <v>72</v>
      </c>
      <c r="B7" s="1" t="s">
        <v>6</v>
      </c>
      <c r="C7" s="1" t="s">
        <v>78</v>
      </c>
      <c r="D7" s="6">
        <v>79.900000000000006</v>
      </c>
      <c r="E7" s="6">
        <v>-14.5</v>
      </c>
      <c r="F7" s="1">
        <v>-12</v>
      </c>
      <c r="H7" s="2" t="str">
        <f t="shared" si="0"/>
        <v>AZ</v>
      </c>
      <c r="I7" s="2" t="str">
        <f>IFERROR(HLOOKUP('Start Here'!$D$7,'phius_monthly climate data'!$L$3:$BZ$82,'phius_monthly climate data'!$CC7,FALSE),"")</f>
        <v>CENTRAL ILLINOIS RG</v>
      </c>
      <c r="J7" s="3" t="s">
        <v>77</v>
      </c>
      <c r="K7" s="3" t="s">
        <v>9</v>
      </c>
      <c r="L7" s="3" t="str">
        <v>EDMONTON MUN AP</v>
      </c>
      <c r="N7" s="3" t="str">
        <v>ANCHORAGE INTL AP</v>
      </c>
      <c r="O7" s="3" t="str">
        <v>CAIRNS FIELD FORT RUCKER</v>
      </c>
      <c r="P7" s="3" t="str">
        <v>FAYETTEVILLE DRAKE FIELD</v>
      </c>
      <c r="Q7" s="3" t="str">
        <v>DOUGLAS BISBEE-DOUGLAS INTL A</v>
      </c>
      <c r="R7" s="3" t="str">
        <v>COMOX AP</v>
      </c>
      <c r="T7" s="3" t="str">
        <v>BEALE AFB</v>
      </c>
      <c r="U7" s="3" t="str">
        <v>AURORA BUCKLEY FIELD ANGB</v>
      </c>
      <c r="V7" s="3" t="str">
        <v>HARTFORD BRADLEY INTL AP</v>
      </c>
      <c r="X7" s="3" t="str">
        <v>FORT LAUDERDALE HOLLYWOOD INT</v>
      </c>
      <c r="Y7" s="3" t="str">
        <v>ATLANTA HARTSFIELD INTL AP</v>
      </c>
      <c r="Z7" s="3" t="str">
        <v>KAHULUI AIRPORT</v>
      </c>
      <c r="AA7" s="3" t="str">
        <v>BURLINGTON MUNICIPAL AP</v>
      </c>
      <c r="AB7" s="3" t="str">
        <v>COEUR D`ALENE(AWOS)</v>
      </c>
      <c r="AC7" s="3" t="str">
        <v>CENTRAL ILLINOIS RG</v>
      </c>
      <c r="AD7" s="3" t="str">
        <v>GRISSOM ARB</v>
      </c>
      <c r="AE7" s="3" t="str">
        <v>EMPORIA MUNICIPAL AP</v>
      </c>
      <c r="AF7" s="3" t="str">
        <v>FORT KNOX GODMAN AAF</v>
      </c>
      <c r="AG7" s="3" t="str">
        <v>ENGLAND AFB</v>
      </c>
      <c r="AH7" s="3" t="str">
        <v>CHICOPEE FALLS WESTO</v>
      </c>
      <c r="AJ7" s="3" t="str">
        <v>PATUXENT RIVER NAS</v>
      </c>
      <c r="AK7" s="3" t="str">
        <v>BAR HARBOR (AWOS)</v>
      </c>
      <c r="AL7" s="3" t="str">
        <v>BENTON HARBOR/ROSS</v>
      </c>
      <c r="AM7" s="3" t="str">
        <v>AUSTIN MUNI</v>
      </c>
      <c r="AN7" s="3" t="str">
        <v>JEFFERSON CITY MEM</v>
      </c>
      <c r="AO7" s="3" t="str">
        <v>GULFPORT BILOXI INT</v>
      </c>
      <c r="AP7" s="3" t="str">
        <v>CUT BANK MUNI AP</v>
      </c>
      <c r="AR7" s="3" t="str">
        <v>CHERRY POINT MCAS</v>
      </c>
      <c r="AS7" s="3" t="str">
        <v>FARGO HECTOR INTERNATIONAL AP</v>
      </c>
      <c r="AT7" s="3" t="str">
        <v>BELLEVUE OFFUTT AFB</v>
      </c>
      <c r="AV7" s="3" t="str">
        <v>LACONIA MUNI (AWOS)</v>
      </c>
      <c r="AW7" s="3" t="str">
        <v>CAPE MAY CO</v>
      </c>
      <c r="AX7" s="3" t="str">
        <v>CLOVIS CANNON AFB</v>
      </c>
      <c r="AY7" s="3" t="str">
        <v>SYDNEY AP</v>
      </c>
      <c r="BB7" s="3" t="str">
        <v>LAS VEGAS MCCARRAN INTL AP</v>
      </c>
      <c r="BC7" s="3" t="str">
        <v>BUFFALO NIAGARA INTL AP</v>
      </c>
      <c r="BD7" s="3" t="str">
        <v>CLEVELAND HOPKINS INTL AP</v>
      </c>
      <c r="BE7" s="3" t="str">
        <v>GAGE AIRPORT</v>
      </c>
      <c r="BF7" s="3" t="str">
        <v>LAGOON CITY</v>
      </c>
      <c r="BG7" s="3" t="str">
        <v>BURNS MUNICIPAL ARPT [UO]</v>
      </c>
      <c r="BH7" s="3" t="str">
        <v>BUTLER CO (AWOS)</v>
      </c>
      <c r="BJ7" s="3" t="str">
        <v>LASSOMPTION</v>
      </c>
      <c r="BM7" s="3" t="str">
        <v>COLUMBIA METRO ARPT</v>
      </c>
      <c r="BN7" s="3" t="str">
        <v>ELLSWORTH AFB</v>
      </c>
      <c r="BO7" s="3" t="str">
        <v>SASKATOON</v>
      </c>
      <c r="BP7" s="3" t="str">
        <v>DYERSBURG MUNICIPAL AP</v>
      </c>
      <c r="BQ7" s="3" t="str">
        <v>AMARILLO INTERNATIONAL AP [CANYON - UT]</v>
      </c>
      <c r="BR7" s="3" t="str">
        <v>OGDEN HINKLEY AIRPORT</v>
      </c>
      <c r="BS7" s="3" t="str">
        <v>DAVISON AAF</v>
      </c>
      <c r="BU7" s="3" t="str">
        <v>RUTLAND STATE</v>
      </c>
      <c r="BV7" s="3" t="str">
        <v>FAIRCHILD AFB</v>
      </c>
      <c r="BW7" s="3" t="str">
        <v>JANESVILLE/ROCK CO.</v>
      </c>
      <c r="BX7" s="3" t="str">
        <v>ELKINS ELKINS-RANDOLPH CO ARP</v>
      </c>
      <c r="BY7" s="3" t="str">
        <v>GILLETTE/GILLETTE-C</v>
      </c>
      <c r="CC7">
        <v>5</v>
      </c>
      <c r="CE7" t="s">
        <v>11</v>
      </c>
      <c r="CF7" t="s">
        <v>37</v>
      </c>
    </row>
    <row r="8" spans="1:85" x14ac:dyDescent="0.3">
      <c r="A8" s="1" t="s">
        <v>72</v>
      </c>
      <c r="B8" s="1" t="s">
        <v>6</v>
      </c>
      <c r="C8" s="1" t="s">
        <v>79</v>
      </c>
      <c r="D8" s="6">
        <v>78.8</v>
      </c>
      <c r="E8" s="6">
        <v>-16.600000000000001</v>
      </c>
      <c r="F8" s="1">
        <v>-15</v>
      </c>
      <c r="H8" s="2" t="str">
        <f t="shared" si="0"/>
        <v>CA</v>
      </c>
      <c r="I8" s="2" t="str">
        <f>IFERROR(HLOOKUP('Start Here'!$D$7,'phius_monthly climate data'!$L$3:$BZ$82,'phius_monthly climate data'!$CC8,FALSE),"")</f>
        <v>CHICAGO MIDWAY AP</v>
      </c>
      <c r="J8" s="3" t="s">
        <v>77</v>
      </c>
      <c r="K8" s="3" t="s">
        <v>10</v>
      </c>
      <c r="L8" s="3" t="str">
        <v>EDMONTON NAMAO</v>
      </c>
      <c r="N8" s="3" t="str">
        <v>ANCHORAGE MERRILL FIELD</v>
      </c>
      <c r="O8" s="3" t="str">
        <v>DOTHAN MUNICIPAL AP</v>
      </c>
      <c r="P8" s="3" t="str">
        <v>FLIPPIN (AWOS)</v>
      </c>
      <c r="Q8" s="3" t="str">
        <v>FLAGSTAFF PULLIAM ARPT</v>
      </c>
      <c r="R8" s="3" t="str">
        <v>CRANBROOK AP</v>
      </c>
      <c r="T8" s="3" t="str">
        <v>BISHOP AIRPORT</v>
      </c>
      <c r="U8" s="3" t="str">
        <v>BARRANQUILLA</v>
      </c>
      <c r="V8" s="3" t="str">
        <v>HARTFORD BRAINARD FD</v>
      </c>
      <c r="X8" s="3" t="str">
        <v>FORT MYERS PAGE FIELD</v>
      </c>
      <c r="Y8" s="3" t="str">
        <v>AUGUSTA BUSH FIELD</v>
      </c>
      <c r="Z8" s="3" t="str">
        <v>KANEOHE BAY MCAS</v>
      </c>
      <c r="AA8" s="3" t="str">
        <v>CARROLL</v>
      </c>
      <c r="AB8" s="3" t="str">
        <v>IDAHO FALLS FANNING FIELD</v>
      </c>
      <c r="AC8" s="3" t="str">
        <v>CHICAGO MIDWAY AP</v>
      </c>
      <c r="AD8" s="3" t="str">
        <v>HUNTINGBURG</v>
      </c>
      <c r="AE8" s="3" t="str">
        <v>FORT RILEY MARSHALL AAF</v>
      </c>
      <c r="AF8" s="3" t="str">
        <v>HENDERSON CITY</v>
      </c>
      <c r="AG8" s="3" t="str">
        <v>FORT POLK AAF</v>
      </c>
      <c r="AH8" s="3" t="str">
        <v>LAWRENCE MUNI</v>
      </c>
      <c r="AJ8" s="3" t="str">
        <v>SALISBURY WICOMICO CO AP</v>
      </c>
      <c r="AK8" s="3" t="str">
        <v>CARIBOU MUNICIPAL ARPT</v>
      </c>
      <c r="AL8" s="3" t="str">
        <v>CADILLAC WEXFORD CO AP</v>
      </c>
      <c r="AM8" s="3" t="str">
        <v>BAUDETTE INTERNATIONAL AP</v>
      </c>
      <c r="AN8" s="3" t="str">
        <v>JOPLIN MUNICIPAL AP</v>
      </c>
      <c r="AO8" s="3" t="str">
        <v>HATTIESBURG LAUREL</v>
      </c>
      <c r="AP8" s="3" t="str">
        <v>GLASGOW INTL ARPT</v>
      </c>
      <c r="AR8" s="3" t="str">
        <v>DARE CO RGNL</v>
      </c>
      <c r="AS8" s="3" t="str">
        <v>GRAND FORKS AF</v>
      </c>
      <c r="AT8" s="3" t="str">
        <v>BREWSTER FIELD ARPT</v>
      </c>
      <c r="AV8" s="3" t="str">
        <v>LEBANON MUNICIPAL</v>
      </c>
      <c r="AW8" s="3" t="str">
        <v>MCGUIRE AFB</v>
      </c>
      <c r="AX8" s="3" t="str">
        <v>CLOVIS MUNI (AWOS)</v>
      </c>
      <c r="BB8" s="3" t="str">
        <v>LOVELOCK DERBY FIELD</v>
      </c>
      <c r="BC8" s="3" t="str">
        <v>ELMIRA CORNING REGIONAL AP</v>
      </c>
      <c r="BD8" s="3" t="str">
        <v>COLUMBUS PORT COLUMBUS INTL A</v>
      </c>
      <c r="BE8" s="3" t="str">
        <v>HOBART MUNICIPAL AP</v>
      </c>
      <c r="BF8" s="3" t="str">
        <v>LONDON AP</v>
      </c>
      <c r="BG8" s="3" t="str">
        <v>CORVALLIS MUNI</v>
      </c>
      <c r="BH8" s="3" t="str">
        <v>DUBOIS FAA AP</v>
      </c>
      <c r="BJ8" s="3" t="str">
        <v>LENNOXVILLE</v>
      </c>
      <c r="BM8" s="3" t="str">
        <v>FLORENCE REGIONAL AP</v>
      </c>
      <c r="BN8" s="3" t="str">
        <v>HURON REGIONAL ARPT</v>
      </c>
      <c r="BP8" s="3" t="str">
        <v>JACKSON MCKELLAR-SIPES REGL A</v>
      </c>
      <c r="BQ8" s="3" t="str">
        <v>AUSTIN MUELLER MUNICIPAL AP [UT]</v>
      </c>
      <c r="BR8" s="3" t="str">
        <v>PROVO MUNI (AWOS)</v>
      </c>
      <c r="BS8" s="3" t="str">
        <v>FARMVILLE</v>
      </c>
      <c r="BU8" s="3" t="str">
        <v>SPRINGFIELD/HARTNES</v>
      </c>
      <c r="BV8" s="3" t="str">
        <v>FELTS FLD</v>
      </c>
      <c r="BW8" s="3" t="str">
        <v>LA CROSSE MUNICIPAL ARPT</v>
      </c>
      <c r="BX8" s="3" t="str">
        <v>HARRISON MARION RGN</v>
      </c>
      <c r="BY8" s="3" t="str">
        <v>JACKSON HOLE</v>
      </c>
      <c r="CC8">
        <v>6</v>
      </c>
      <c r="CE8" t="s">
        <v>14</v>
      </c>
      <c r="CF8" t="s">
        <v>52</v>
      </c>
    </row>
    <row r="9" spans="1:85" x14ac:dyDescent="0.3">
      <c r="A9" s="1" t="s">
        <v>72</v>
      </c>
      <c r="B9" s="1" t="s">
        <v>6</v>
      </c>
      <c r="C9" s="1" t="s">
        <v>80</v>
      </c>
      <c r="D9" s="6">
        <v>80.400000000000006</v>
      </c>
      <c r="E9" s="6">
        <v>-28.2</v>
      </c>
      <c r="F9" s="1">
        <v>-25</v>
      </c>
      <c r="H9" s="2" t="str">
        <f t="shared" si="0"/>
        <v>CO</v>
      </c>
      <c r="I9" s="2" t="str">
        <f>IFERROR(HLOOKUP('Start Here'!$D$7,'phius_monthly climate data'!$L$3:$BZ$82,'phius_monthly climate data'!$CC9,FALSE),"")</f>
        <v>CHICAGO OHARE INTL AP</v>
      </c>
      <c r="J9" s="3" t="s">
        <v>77</v>
      </c>
      <c r="K9" s="3" t="s">
        <v>11</v>
      </c>
      <c r="L9" s="3" t="str">
        <v>FORT MCMURRAY AP</v>
      </c>
      <c r="N9" s="3" t="str">
        <v>ANCHORAGE/ELMENDORF</v>
      </c>
      <c r="O9" s="3" t="str">
        <v>HUNTSVILLE INTL/JONES FIELD</v>
      </c>
      <c r="P9" s="3" t="str">
        <v>FORT SMITH REGIONAL AP</v>
      </c>
      <c r="Q9" s="3" t="str">
        <v>GRAND CANYON NATL P</v>
      </c>
      <c r="R9" s="3" t="str">
        <v>DISCOVERY ISLAND</v>
      </c>
      <c r="T9" s="3" t="str">
        <v>BLUE CANYON AP</v>
      </c>
      <c r="U9" s="3" t="str">
        <v>BROOMFIELD/JEFFCO [BOULDER - SURFRAD]</v>
      </c>
      <c r="V9" s="3" t="str">
        <v>NEW HAVEN TWEED AIRPORT</v>
      </c>
      <c r="X9" s="3" t="str">
        <v>GAINESVILLE REGIONAL AP</v>
      </c>
      <c r="Y9" s="3" t="str">
        <v>BRUNSWICK GOLDEN IS</v>
      </c>
      <c r="Z9" s="3" t="str">
        <v>KONA INTL AT KEAHOL</v>
      </c>
      <c r="AA9" s="3" t="str">
        <v>CEDAR RAPIDS MUNICIPAL AP</v>
      </c>
      <c r="AB9" s="3" t="str">
        <v>JOSLIN FLD MAGIC VA [TWIN FALLS - UO]</v>
      </c>
      <c r="AC9" s="3" t="str">
        <v>CHICAGO OHARE INTL AP</v>
      </c>
      <c r="AD9" s="3" t="str">
        <v>INDIANAPOLIS INTL AP</v>
      </c>
      <c r="AE9" s="3" t="str">
        <v>GARDEN CITY MUNICIPAL AP</v>
      </c>
      <c r="AF9" s="3" t="str">
        <v>JACKSON JULIAN CARROLL AP</v>
      </c>
      <c r="AG9" s="3" t="str">
        <v>LAFAYETTE REGIONAL AP</v>
      </c>
      <c r="AH9" s="3" t="str">
        <v>MARTHAS VINEYARD</v>
      </c>
      <c r="AK9" s="3" t="str">
        <v>HOULTON INTL ARPT</v>
      </c>
      <c r="AL9" s="3" t="str">
        <v>CHIPPEWA CO INTL</v>
      </c>
      <c r="AM9" s="3" t="str">
        <v>BEMIDJI MUNICIPAL</v>
      </c>
      <c r="AN9" s="3" t="str">
        <v>KAISER MEM (AWOS)</v>
      </c>
      <c r="AO9" s="3" t="str">
        <v>JACKSON INTERNATIONAL AP</v>
      </c>
      <c r="AP9" s="3" t="str">
        <v>GLENDIVE(AWOS)</v>
      </c>
      <c r="AR9" s="3" t="str">
        <v>ELIZABETH CITY COAST GUARD AI [NREL]</v>
      </c>
      <c r="AS9" s="3" t="str">
        <v>GRAND FORKS INTERNATIONAL AP</v>
      </c>
      <c r="AT9" s="3" t="str">
        <v>BROKEN BOW MUNI</v>
      </c>
      <c r="AV9" s="3" t="str">
        <v>MANCHESTER AIRPORT</v>
      </c>
      <c r="AW9" s="3" t="str">
        <v>MILLVILLE MUNICIPAL AP</v>
      </c>
      <c r="AX9" s="3" t="str">
        <v>DEMING MUNI</v>
      </c>
      <c r="BB9" s="3" t="str">
        <v>MERCURY DESERT ROCK AP [SURFRAD]</v>
      </c>
      <c r="BC9" s="3" t="str">
        <v>FORT DRUM/WHEELER-S</v>
      </c>
      <c r="BD9" s="3" t="str">
        <v>DAYTON INTERNATIONAL AIRPORT</v>
      </c>
      <c r="BE9" s="3" t="str">
        <v>LAWTON MUNICIPAL</v>
      </c>
      <c r="BF9" s="3" t="str">
        <v>NORTH BAY AP</v>
      </c>
      <c r="BG9" s="3" t="str">
        <v>EUGENE MAHLON SWEET ARPT [UO]</v>
      </c>
      <c r="BH9" s="3" t="str">
        <v>ERIE INTERNATIONAL AP</v>
      </c>
      <c r="BJ9" s="3" t="str">
        <v>MC TAVISH</v>
      </c>
      <c r="BM9" s="3" t="str">
        <v>GREENVILLE DOWNTOWN AP</v>
      </c>
      <c r="BN9" s="3" t="str">
        <v>MITCHELL (AWOS)</v>
      </c>
      <c r="BP9" s="3" t="str">
        <v>KNOXVILLE MCGHEE TYSON AP</v>
      </c>
      <c r="BQ9" s="3" t="str">
        <v>BROWNSVILLE S PADRE ISL INTL</v>
      </c>
      <c r="BR9" s="3" t="str">
        <v>SAINT GEORGE (AWOS)</v>
      </c>
      <c r="BS9" s="3" t="str">
        <v>FRANKLIN NAAS</v>
      </c>
      <c r="BV9" s="3" t="str">
        <v>GRAY AAF</v>
      </c>
      <c r="BW9" s="3" t="str">
        <v>LONE ROCK FAA AP</v>
      </c>
      <c r="BX9" s="3" t="str">
        <v>HUNTINGTON TRI-STATE ARPT</v>
      </c>
      <c r="BY9" s="3" t="str">
        <v>LANDER HUNT FIELD</v>
      </c>
      <c r="CC9">
        <v>7</v>
      </c>
      <c r="CE9" t="s">
        <v>15</v>
      </c>
      <c r="CF9" t="s">
        <v>55</v>
      </c>
    </row>
    <row r="10" spans="1:85" x14ac:dyDescent="0.3">
      <c r="A10" s="1" t="s">
        <v>72</v>
      </c>
      <c r="B10" s="1" t="s">
        <v>6</v>
      </c>
      <c r="C10" s="1" t="s">
        <v>81</v>
      </c>
      <c r="D10" s="6">
        <v>78.3</v>
      </c>
      <c r="E10" s="6">
        <v>-24.4</v>
      </c>
      <c r="F10" s="1">
        <v>-21</v>
      </c>
      <c r="H10" s="2" t="str">
        <f t="shared" si="0"/>
        <v>CT</v>
      </c>
      <c r="I10" s="2" t="str">
        <f>IFERROR(HLOOKUP('Start Here'!$D$7,'phius_monthly climate data'!$L$3:$BZ$82,'phius_monthly climate data'!$CC10,FALSE),"")</f>
        <v>CHICAGO/WAUKEGAN</v>
      </c>
      <c r="J10" s="3" t="s">
        <v>72</v>
      </c>
      <c r="K10" s="3" t="s">
        <v>12</v>
      </c>
      <c r="L10" s="3" t="str">
        <v>GRAND PRAIRIE</v>
      </c>
      <c r="N10" s="3" t="str">
        <v>ANIAK AIRPORT</v>
      </c>
      <c r="O10" s="3" t="str">
        <v>MAXWELL AFB</v>
      </c>
      <c r="P10" s="3" t="str">
        <v>HARRISON FAA AP</v>
      </c>
      <c r="Q10" s="3" t="str">
        <v>KINGMAN (AMOS)</v>
      </c>
      <c r="R10" s="3" t="str">
        <v>ENTRANCE ISLAND</v>
      </c>
      <c r="T10" s="3" t="str">
        <v>BLYTHE RIVERSIDE CO ARPT</v>
      </c>
      <c r="U10" s="3" t="str">
        <v>CALI</v>
      </c>
      <c r="V10" s="3" t="str">
        <v>OXFORD (AWOS)</v>
      </c>
      <c r="X10" s="3" t="str">
        <v>HOMESTEAD AFB</v>
      </c>
      <c r="Y10" s="3" t="str">
        <v>BRUNSWICK MALCOLM MCKINNON AP</v>
      </c>
      <c r="Z10" s="3" t="str">
        <v>LIHUE AIRPORT</v>
      </c>
      <c r="AA10" s="3" t="str">
        <v>CHARITON</v>
      </c>
      <c r="AB10" s="3" t="str">
        <v>LEWISTON NEZ PERCE CNTY AP</v>
      </c>
      <c r="AC10" s="3" t="str">
        <v>CHICAGO/WAUKEGAN</v>
      </c>
      <c r="AD10" s="3" t="str">
        <v>LAFAYETTE PURDUE UNIV AP</v>
      </c>
      <c r="AE10" s="3" t="str">
        <v>GOODLAND RENNER FIELD</v>
      </c>
      <c r="AF10" s="3" t="str">
        <v>LEXINGTON BLUEGRASS AP</v>
      </c>
      <c r="AG10" s="3" t="str">
        <v>LAKE CHARLES REGIONAL ARPT</v>
      </c>
      <c r="AH10" s="3" t="str">
        <v>NANTUCKET MEMORIAL AP</v>
      </c>
      <c r="AK10" s="3" t="str">
        <v>MILLINOCKET MUNICIPAL AP</v>
      </c>
      <c r="AL10" s="3" t="str">
        <v>DETROIT CITY AIRPORT</v>
      </c>
      <c r="AM10" s="3" t="str">
        <v>BENSON MUNI</v>
      </c>
      <c r="AN10" s="3" t="str">
        <v>KANSAS CITY DOWNTOWN AP</v>
      </c>
      <c r="AO10" s="3" t="str">
        <v>KEESLER AFB</v>
      </c>
      <c r="AP10" s="3" t="str">
        <v>GREAT FALLS INTL ARPT</v>
      </c>
      <c r="AR10" s="3" t="str">
        <v>FAYETTEVILLE POPE AFB</v>
      </c>
      <c r="AS10" s="3" t="str">
        <v>JAMESTOWN MUNICIPAL ARPT</v>
      </c>
      <c r="AT10" s="3" t="str">
        <v>COLUMBUS MUNI</v>
      </c>
      <c r="AV10" s="3" t="str">
        <v>MOUNT WASHINGTON</v>
      </c>
      <c r="AW10" s="3" t="str">
        <v>NEWARK INTERNATIONAL ARPT</v>
      </c>
      <c r="AX10" s="3" t="str">
        <v>FARMINGTON FOUR CORNERS REGL</v>
      </c>
      <c r="BB10" s="3" t="str">
        <v>NELLIS AFB</v>
      </c>
      <c r="BC10" s="3" t="str">
        <v>GLENS FALLS AP</v>
      </c>
      <c r="BD10" s="3" t="str">
        <v>FINDLAY AIRPORT</v>
      </c>
      <c r="BE10" s="3" t="str">
        <v>MCALESTER MUNICIPAL AP</v>
      </c>
      <c r="BF10" s="3" t="str">
        <v>OTTAWA</v>
      </c>
      <c r="BG10" s="3" t="str">
        <v>KLAMATH FALLS INTL AP [UO]</v>
      </c>
      <c r="BH10" s="3" t="str">
        <v>FRANKLIN</v>
      </c>
      <c r="BJ10" s="3" t="str">
        <v>MONT JOLI AB</v>
      </c>
      <c r="BM10" s="3" t="str">
        <v>GREER GREENV-SPARTANBRG AP</v>
      </c>
      <c r="BN10" s="3" t="str">
        <v>MOBRIDGE</v>
      </c>
      <c r="BP10" s="3" t="str">
        <v>MEMPHIS INTERNATIONAL AP</v>
      </c>
      <c r="BQ10" s="3" t="str">
        <v>CAMP MABRY</v>
      </c>
      <c r="BR10" s="3" t="str">
        <v>SALT LAKE CITY INT ARPT [ISIS]</v>
      </c>
      <c r="BS10" s="3" t="str">
        <v>HILLSVILLE</v>
      </c>
      <c r="BV10" s="3" t="str">
        <v>HANFORD</v>
      </c>
      <c r="BW10" s="3" t="str">
        <v>MADISON DANE CO REGIONAL ARPT [ISIS]</v>
      </c>
      <c r="BX10" s="3" t="str">
        <v>LEWISBURG/GREENBRIE</v>
      </c>
      <c r="BY10" s="3" t="str">
        <v>LARAMIE GENERAL BREES FIELD</v>
      </c>
      <c r="CC10">
        <v>8</v>
      </c>
      <c r="CE10" t="s">
        <v>16</v>
      </c>
      <c r="CF10" t="s">
        <v>56</v>
      </c>
    </row>
    <row r="11" spans="1:85" x14ac:dyDescent="0.3">
      <c r="A11" s="1" t="s">
        <v>72</v>
      </c>
      <c r="B11" s="1" t="s">
        <v>6</v>
      </c>
      <c r="C11" s="1" t="s">
        <v>82</v>
      </c>
      <c r="D11" s="6">
        <v>79</v>
      </c>
      <c r="E11" s="6">
        <v>-19</v>
      </c>
      <c r="F11" s="1">
        <v>-13</v>
      </c>
      <c r="H11" s="2" t="str">
        <f t="shared" si="0"/>
        <v>DE</v>
      </c>
      <c r="I11" s="2" t="str">
        <f>IFERROR(HLOOKUP('Start Here'!$D$7,'phius_monthly climate data'!$L$3:$BZ$82,'phius_monthly climate data'!$CC11,FALSE),"")</f>
        <v>DECATUR</v>
      </c>
      <c r="J11" s="3" t="s">
        <v>83</v>
      </c>
      <c r="K11" s="3" t="s">
        <v>13</v>
      </c>
      <c r="L11" s="3" t="str">
        <v>LACOMBE</v>
      </c>
      <c r="N11" s="3" t="str">
        <v>ANNETTE ISLAND AP</v>
      </c>
      <c r="O11" s="3" t="str">
        <v>MOBILE DOWNTOWN AP</v>
      </c>
      <c r="P11" s="3" t="str">
        <v>JONESBORO MUNI</v>
      </c>
      <c r="Q11" s="3" t="str">
        <v>LUKE AFB</v>
      </c>
      <c r="R11" s="3" t="str">
        <v>ESQUIMALT HARBOUR</v>
      </c>
      <c r="T11" s="3" t="str">
        <v>BURBANK-GLENDALE-PASADENA AP</v>
      </c>
      <c r="U11" s="3" t="str">
        <v>CARTAGENA</v>
      </c>
      <c r="X11" s="3" t="str">
        <v>JACKSONVILLE INTL ARPT</v>
      </c>
      <c r="Y11" s="3" t="str">
        <v>COLUMBUS METROPOLITAN ARPT</v>
      </c>
      <c r="Z11" s="3" t="str">
        <v>MOLOKAI (AMOS)</v>
      </c>
      <c r="AA11" s="3" t="str">
        <v>CHARLES CITY</v>
      </c>
      <c r="AB11" s="3" t="str">
        <v>MOUNTAIN HOME AFB</v>
      </c>
      <c r="AC11" s="3" t="str">
        <v>DECATUR</v>
      </c>
      <c r="AD11" s="3" t="str">
        <v>MONROE CO</v>
      </c>
      <c r="AE11" s="3" t="str">
        <v>GREAT BEND (AWOS)</v>
      </c>
      <c r="AF11" s="3" t="str">
        <v>LONDON-CORBIN AP</v>
      </c>
      <c r="AG11" s="3" t="str">
        <v>MONROE REGIONAL AP</v>
      </c>
      <c r="AH11" s="3" t="str">
        <v>NEW BEDFORD RGNL</v>
      </c>
      <c r="AK11" s="3" t="str">
        <v>NORTHERN AROOSTOOK</v>
      </c>
      <c r="AL11" s="3" t="str">
        <v>DETROIT METROPOLITAN ARPT</v>
      </c>
      <c r="AM11" s="3" t="str">
        <v>BRAINERD/WIELAND</v>
      </c>
      <c r="AN11" s="3" t="str">
        <v>KANSAS CITY INT ARPT</v>
      </c>
      <c r="AO11" s="3" t="str">
        <v>MCCOMB PIKE COUNTY AP</v>
      </c>
      <c r="AP11" s="3" t="str">
        <v>HAVRE CITY-COUNTY AP</v>
      </c>
      <c r="AR11" s="3" t="str">
        <v>FAYETTEVILLE RGNL G</v>
      </c>
      <c r="AS11" s="3" t="str">
        <v>MINOT AFB</v>
      </c>
      <c r="AT11" s="3" t="str">
        <v>FALLS CITY/BRENNER</v>
      </c>
      <c r="AV11" s="3" t="str">
        <v>PEASE INTL TRADEPOR</v>
      </c>
      <c r="AW11" s="3" t="str">
        <v>TETERBORO AIRPORT</v>
      </c>
      <c r="AX11" s="3" t="str">
        <v>GALLUP SEN CLARKE FLD</v>
      </c>
      <c r="BB11" s="3" t="str">
        <v>RENO TAHOE INTERNATIONAL AP</v>
      </c>
      <c r="BC11" s="3" t="str">
        <v>ISLIP LONG ISL MACARTHUR AP</v>
      </c>
      <c r="BD11" s="3" t="str">
        <v>MANSFIELD LAHM MUNICIPAL ARPT</v>
      </c>
      <c r="BE11" s="3" t="str">
        <v>OKLAHOMA CITY TINKER AFB</v>
      </c>
      <c r="BF11" s="3" t="str">
        <v>PETERBOROUGH AP</v>
      </c>
      <c r="BG11" s="3" t="str">
        <v>LA GRANDE MUNI AP</v>
      </c>
      <c r="BH11" s="3" t="str">
        <v>HARRISBURG CAPITAL CITY ARPT</v>
      </c>
      <c r="BJ11" s="3" t="str">
        <v>MONT-ORFORD</v>
      </c>
      <c r="BM11" s="3" t="str">
        <v>MYRTLE BEACH AFB</v>
      </c>
      <c r="BN11" s="3" t="str">
        <v>PIERRE MUNICIPAL AP</v>
      </c>
      <c r="BP11" s="3" t="str">
        <v>NASHVILLE INTERNATIONAL AP</v>
      </c>
      <c r="BQ11" s="3" t="str">
        <v>CHILDRESS MUNICIPAL AP</v>
      </c>
      <c r="BR11" s="3" t="str">
        <v>VERNAL</v>
      </c>
      <c r="BS11" s="3" t="str">
        <v>HOT SPRINGS/INGALLS</v>
      </c>
      <c r="BV11" s="3" t="str">
        <v>HOQUIAM AP</v>
      </c>
      <c r="BW11" s="3" t="str">
        <v>MANITOWOC MUNI AWOS</v>
      </c>
      <c r="BX11" s="3" t="str">
        <v>MARTINSBURG EASTERN WV REG AP</v>
      </c>
      <c r="BY11" s="3" t="str">
        <v>RAWLINS MUNICIPAL AP</v>
      </c>
      <c r="CC11">
        <v>9</v>
      </c>
      <c r="CE11" t="s">
        <v>17</v>
      </c>
      <c r="CF11" t="s">
        <v>61</v>
      </c>
    </row>
    <row r="12" spans="1:85" x14ac:dyDescent="0.3">
      <c r="A12" s="1" t="s">
        <v>72</v>
      </c>
      <c r="B12" s="1" t="s">
        <v>6</v>
      </c>
      <c r="C12" s="1" t="s">
        <v>84</v>
      </c>
      <c r="D12" s="6">
        <v>84.7</v>
      </c>
      <c r="E12" s="6">
        <v>-14.6</v>
      </c>
      <c r="F12" s="1">
        <v>-6</v>
      </c>
      <c r="H12" s="2" t="str">
        <f t="shared" si="0"/>
        <v>FL</v>
      </c>
      <c r="I12" s="2" t="str">
        <f>IFERROR(HLOOKUP('Start Here'!$D$7,'phius_monthly climate data'!$L$3:$BZ$82,'phius_monthly climate data'!$CC12,FALSE),"")</f>
        <v>MARION REGIONAL</v>
      </c>
      <c r="J12" s="3" t="s">
        <v>77</v>
      </c>
      <c r="K12" s="3" t="s">
        <v>14</v>
      </c>
      <c r="L12" s="3" t="str">
        <v>LETHBRIDGE</v>
      </c>
      <c r="N12" s="3" t="str">
        <v>ANVIK</v>
      </c>
      <c r="O12" s="3" t="str">
        <v>MOBILE REGIONAL AP</v>
      </c>
      <c r="P12" s="3" t="str">
        <v>LITTLE ROCK ADAMS FIELD</v>
      </c>
      <c r="Q12" s="3" t="str">
        <v>PAGE MUNI (AMOS)</v>
      </c>
      <c r="R12" s="3" t="str">
        <v>FORT NELSON</v>
      </c>
      <c r="T12" s="3" t="str">
        <v>CAMARILLO (AWOS)</v>
      </c>
      <c r="U12" s="3" t="str">
        <v>COLORADO SPRINGS MUNI AP</v>
      </c>
      <c r="X12" s="3" t="str">
        <v>JACKSONVILLE NAS</v>
      </c>
      <c r="Y12" s="3" t="str">
        <v>DEKALB PEACHTREE</v>
      </c>
      <c r="AA12" s="3" t="str">
        <v>CLARINDA</v>
      </c>
      <c r="AB12" s="3" t="str">
        <v>POCATELLO REGIONAL AP</v>
      </c>
      <c r="AC12" s="3" t="str">
        <v>MARION REGIONAL</v>
      </c>
      <c r="AD12" s="3" t="str">
        <v>NEW DELHI SAFDARJUNG AP</v>
      </c>
      <c r="AE12" s="3" t="str">
        <v>HAYS MUNI (AWOS)</v>
      </c>
      <c r="AF12" s="3" t="str">
        <v>LOUISVILLE BOWMAN FIELD</v>
      </c>
      <c r="AG12" s="3" t="str">
        <v>NEW IBERIA NAAS</v>
      </c>
      <c r="AH12" s="3" t="str">
        <v>NORTH ADAMS</v>
      </c>
      <c r="AK12" s="3" t="str">
        <v>PORTLAND INTL JETPORT</v>
      </c>
      <c r="AL12" s="3" t="str">
        <v>DETROIT WILLOW RUN AP</v>
      </c>
      <c r="AM12" s="3" t="str">
        <v>CAMBRIDGE MUNI</v>
      </c>
      <c r="AN12" s="3" t="str">
        <v>KIRKSVILLE REGIONAL AP</v>
      </c>
      <c r="AO12" s="3" t="str">
        <v>MERIDIAN KEY FIELD</v>
      </c>
      <c r="AP12" s="3" t="str">
        <v>HELENA REGIONAL AIRPORT</v>
      </c>
      <c r="AR12" s="3" t="str">
        <v>FORT BRAGG SIMMONS AAF</v>
      </c>
      <c r="AS12" s="3" t="str">
        <v>MINOT FAA AP</v>
      </c>
      <c r="AT12" s="3" t="str">
        <v>FREMONT MUNI ARPT</v>
      </c>
      <c r="AW12" s="3" t="str">
        <v>TRENTON MERCER COUNTY AP</v>
      </c>
      <c r="AX12" s="3" t="str">
        <v>HOLLOMAN AFB</v>
      </c>
      <c r="BB12" s="3" t="str">
        <v>TONOPAH AIRPORT</v>
      </c>
      <c r="BC12" s="3" t="str">
        <v>JAMESTOWN (AWOS)</v>
      </c>
      <c r="BD12" s="3" t="str">
        <v>OHIO STATE UNIVERSI</v>
      </c>
      <c r="BE12" s="3" t="str">
        <v>OKLAHOMA CITY WILL ROGERS WOR</v>
      </c>
      <c r="BF12" s="3" t="str">
        <v>PORT WELLER</v>
      </c>
      <c r="BG12" s="3" t="str">
        <v>LAKEVIEW (AWOS)</v>
      </c>
      <c r="BH12" s="3" t="str">
        <v>JOHNSTOWN CAMBRIA COUNTY AP</v>
      </c>
      <c r="BJ12" s="3" t="str">
        <v>MONTREAL</v>
      </c>
      <c r="BM12" s="3" t="str">
        <v>SUMTER SHAW AFB</v>
      </c>
      <c r="BN12" s="3" t="str">
        <v>RAPID CITY REGIONAL ARPT</v>
      </c>
      <c r="BQ12" s="3" t="str">
        <v>COLLEGE STATION EASTERWOOD FL</v>
      </c>
      <c r="BR12" s="3" t="str">
        <v>WENDOVER USAF AUXILIARY FIELD</v>
      </c>
      <c r="BS12" s="3" t="str">
        <v>LANGLEY AFB</v>
      </c>
      <c r="BV12" s="3" t="str">
        <v>KELSO WB AP</v>
      </c>
      <c r="BW12" s="3" t="str">
        <v>MARSHFIELD MUNI</v>
      </c>
      <c r="BX12" s="3" t="str">
        <v>MORGANTOWN HART FIELD</v>
      </c>
      <c r="BY12" s="3" t="str">
        <v>RIVERTON MUNICIPL AP</v>
      </c>
      <c r="CC12">
        <v>10</v>
      </c>
      <c r="CE12" t="s">
        <v>18</v>
      </c>
      <c r="CF12" t="s">
        <v>71</v>
      </c>
    </row>
    <row r="13" spans="1:85" x14ac:dyDescent="0.3">
      <c r="A13" s="1" t="s">
        <v>72</v>
      </c>
      <c r="B13" s="1" t="s">
        <v>6</v>
      </c>
      <c r="C13" s="1" t="s">
        <v>85</v>
      </c>
      <c r="D13" s="6">
        <v>87.4</v>
      </c>
      <c r="E13" s="6">
        <v>-15.5</v>
      </c>
      <c r="F13" s="1">
        <v>-10</v>
      </c>
      <c r="H13" s="2" t="str">
        <f t="shared" si="0"/>
        <v>GA</v>
      </c>
      <c r="I13" s="2" t="str">
        <f>IFERROR(HLOOKUP('Start Here'!$D$7,'phius_monthly climate data'!$L$3:$BZ$82,'phius_monthly climate data'!$CC13,FALSE),"")</f>
        <v>MOLINE QUAD CITY INTL AP</v>
      </c>
      <c r="J13" s="3" t="s">
        <v>77</v>
      </c>
      <c r="K13" s="3" t="s">
        <v>15</v>
      </c>
      <c r="L13" s="3" t="str">
        <v>MEDICINE AP</v>
      </c>
      <c r="N13" s="3" t="str">
        <v>BARROW W POST-W ROGERS ARPT [NSA - ARM]</v>
      </c>
      <c r="O13" s="3" t="str">
        <v>MONTGOMERY DANNELLY FIELD</v>
      </c>
      <c r="P13" s="3" t="str">
        <v>LITTLE ROCK AFB</v>
      </c>
      <c r="Q13" s="3" t="str">
        <v>PHOENIX SKY HARBOR INTL AP</v>
      </c>
      <c r="R13" s="3" t="str">
        <v>FORT SAINT JOHN</v>
      </c>
      <c r="T13" s="3" t="str">
        <v>CAMP PENDLETON MCAS</v>
      </c>
      <c r="U13" s="3" t="str">
        <v>CORTEZ/MONTEZUMA</v>
      </c>
      <c r="X13" s="3" t="str">
        <v>JACKSONVILLE/CRAIG</v>
      </c>
      <c r="Y13" s="3" t="str">
        <v>FORT BENNING LAWSON</v>
      </c>
      <c r="AA13" s="3" t="str">
        <v>CLINTON MUNI (AWOS)</v>
      </c>
      <c r="AB13" s="3" t="str">
        <v>SALMON/LEMHI (AWOS)</v>
      </c>
      <c r="AC13" s="3" t="str">
        <v>MOLINE QUAD CITY INTL AP</v>
      </c>
      <c r="AD13" s="3" t="str">
        <v>PATNA</v>
      </c>
      <c r="AE13" s="3" t="str">
        <v>HILL CITY MUNICIPAL AP</v>
      </c>
      <c r="AF13" s="3" t="str">
        <v>LOUISVILLE STANDIFORD FIELD</v>
      </c>
      <c r="AG13" s="3" t="str">
        <v>NEW ORLEANS ALVIN CALLENDER F</v>
      </c>
      <c r="AH13" s="3" t="str">
        <v>NORWOOD MEMORIAL</v>
      </c>
      <c r="AK13" s="3" t="str">
        <v>PRESQUE ISLE MUNICIP</v>
      </c>
      <c r="AL13" s="3" t="str">
        <v>ESCANABA (AWOS)</v>
      </c>
      <c r="AM13" s="3" t="str">
        <v>CLOQUET (AWOS)</v>
      </c>
      <c r="AN13" s="3" t="str">
        <v>POPLAR BLUFF(AMOS)</v>
      </c>
      <c r="AO13" s="3" t="str">
        <v>MERIDIAN NAAS</v>
      </c>
      <c r="AP13" s="3" t="str">
        <v>KALISPELL GLACIER PK INT AR</v>
      </c>
      <c r="AR13" s="3" t="str">
        <v>GOLDSBORO SEYMOUR JOHNSON AFB</v>
      </c>
      <c r="AS13" s="3" t="str">
        <v>WILLISTON SLOULIN INTL AP</v>
      </c>
      <c r="AT13" s="3" t="str">
        <v>GRAND ISLAND CENTRAL NE REGIO</v>
      </c>
      <c r="AX13" s="3" t="str">
        <v>LAS VEGAS MUNICIPAL ARPT</v>
      </c>
      <c r="BB13" s="3" t="str">
        <v>WINNEMUCCA MUNICIPAL ARPT</v>
      </c>
      <c r="BC13" s="3" t="str">
        <v>MASSENA AP</v>
      </c>
      <c r="BD13" s="3" t="str">
        <v>TOLEDO EXPRESS AIRPORT</v>
      </c>
      <c r="BE13" s="3" t="str">
        <v>OKLAHOMA CITY/WILEY</v>
      </c>
      <c r="BF13" s="3" t="str">
        <v>SAULT STE MARIE</v>
      </c>
      <c r="BG13" s="3" t="str">
        <v>MEDFORD ROGUE VALLEY INTL AP [ASHLAND - UO]</v>
      </c>
      <c r="BH13" s="3" t="str">
        <v>LANCASTER</v>
      </c>
      <c r="BJ13" s="3" t="str">
        <v>MONTREAL-MIRABEL</v>
      </c>
      <c r="BN13" s="3" t="str">
        <v>SIOUX FALLS FOSS FIELD</v>
      </c>
      <c r="BQ13" s="3" t="str">
        <v>CORPUS CHRISTI INTL ARPT [UT]</v>
      </c>
      <c r="BS13" s="3" t="str">
        <v>LEESBURG/GODFREY</v>
      </c>
      <c r="BV13" s="3" t="str">
        <v>MOSES LAKE GRANT COUNTY AP</v>
      </c>
      <c r="BW13" s="3" t="str">
        <v>MILWAUKEE MITCHELL INTL AP</v>
      </c>
      <c r="BX13" s="3" t="str">
        <v>PARKERSBURG WOOD COUNTY AP</v>
      </c>
      <c r="BY13" s="3" t="str">
        <v>SHERIDAN COUNTY ARPT</v>
      </c>
      <c r="CC13">
        <v>11</v>
      </c>
      <c r="CE13" t="s">
        <v>19</v>
      </c>
      <c r="CF13" t="s">
        <v>1202</v>
      </c>
    </row>
    <row r="14" spans="1:85" x14ac:dyDescent="0.3">
      <c r="A14" s="1" t="s">
        <v>72</v>
      </c>
      <c r="B14" s="1" t="s">
        <v>6</v>
      </c>
      <c r="C14" s="1" t="s">
        <v>86</v>
      </c>
      <c r="D14" s="6">
        <v>78.8</v>
      </c>
      <c r="E14" s="6">
        <v>-18.8</v>
      </c>
      <c r="F14" s="1">
        <v>-13</v>
      </c>
      <c r="H14" s="2" t="str">
        <f t="shared" si="0"/>
        <v>HI</v>
      </c>
      <c r="I14" s="2" t="str">
        <f>IFERROR(HLOOKUP('Start Here'!$D$7,'phius_monthly climate data'!$L$3:$BZ$82,'phius_monthly climate data'!$CC14,FALSE),"")</f>
        <v>MOUNT VERNON (AWOS)</v>
      </c>
      <c r="J14" s="3" t="s">
        <v>87</v>
      </c>
      <c r="K14" s="3" t="s">
        <v>15</v>
      </c>
      <c r="L14" s="3" t="str">
        <v>RED DEER AP</v>
      </c>
      <c r="N14" s="3" t="str">
        <v>BETHEL AIRPORT</v>
      </c>
      <c r="O14" s="3" t="str">
        <v>MUSCLE SHOALS REGIONAL AP</v>
      </c>
      <c r="P14" s="3" t="str">
        <v>PINE BLUFF FAA AP</v>
      </c>
      <c r="Q14" s="3" t="str">
        <v>PRESCOTT LOVE FIELD</v>
      </c>
      <c r="R14" s="3" t="str">
        <v>KAMLOOPS AP</v>
      </c>
      <c r="T14" s="3" t="str">
        <v>CARLSBAD/PALOMAR</v>
      </c>
      <c r="U14" s="3" t="str">
        <v>CRAIG-MOFFAT</v>
      </c>
      <c r="X14" s="3" t="str">
        <v>KEY WEST INTL ARPT</v>
      </c>
      <c r="Y14" s="3" t="str">
        <v>FULTON CO ARPT BROW</v>
      </c>
      <c r="AA14" s="3" t="str">
        <v>COUNCIL BLUFFS</v>
      </c>
      <c r="AC14" s="3" t="str">
        <v>MOUNT VERNON (AWOS)</v>
      </c>
      <c r="AD14" s="3" t="str">
        <v>SOUTH BEND MICHIANA RGNL AP</v>
      </c>
      <c r="AE14" s="3" t="str">
        <v>HUTCHINSON MUNICIPAL AP</v>
      </c>
      <c r="AF14" s="3" t="str">
        <v>PADUCAH BARKLEY REGIONAL AP</v>
      </c>
      <c r="AG14" s="3" t="str">
        <v>NEW ORLEANS INTL ARPT</v>
      </c>
      <c r="AH14" s="3" t="str">
        <v>OTIS ANGB</v>
      </c>
      <c r="AK14" s="3" t="str">
        <v>ROCKLAND/KNOX(AWOS)</v>
      </c>
      <c r="AL14" s="3" t="str">
        <v>FLINT BISHOP INTL ARPT</v>
      </c>
      <c r="AM14" s="3" t="str">
        <v>CRANE LAKE (AWOS)</v>
      </c>
      <c r="AN14" s="3" t="str">
        <v>SPRINGFIELD REGIONAL ARPT</v>
      </c>
      <c r="AO14" s="3" t="str">
        <v>NATCHEZ/HARDY(AWOS)</v>
      </c>
      <c r="AP14" s="3" t="str">
        <v>LEWISTOWN MUNICIPAL ARPT</v>
      </c>
      <c r="AR14" s="3" t="str">
        <v>GREENSBORO PIEDMONT TRIAD INT</v>
      </c>
      <c r="AT14" s="3" t="str">
        <v>HASTINGS MUNICIPAL</v>
      </c>
      <c r="AX14" s="3" t="str">
        <v>ROSWELL INDUSTRIAL AIR PARK</v>
      </c>
      <c r="BC14" s="3" t="str">
        <v>MONTICELLO(AWOS)</v>
      </c>
      <c r="BD14" s="3" t="str">
        <v>YOUNGSTOWN REGIONAL AIRPORT</v>
      </c>
      <c r="BE14" s="3" t="str">
        <v>PONCA CITY MUNICIPAL AP [SGP - ARM]</v>
      </c>
      <c r="BF14" s="3" t="str">
        <v>SUDBURY AP</v>
      </c>
      <c r="BG14" s="3" t="str">
        <v>NORTH BEND MUNI AIRPORT</v>
      </c>
      <c r="BH14" s="3" t="str">
        <v>MIDDLETOWN HARRISBURG INTL AP</v>
      </c>
      <c r="BJ14" s="3" t="str">
        <v>NICOLET</v>
      </c>
      <c r="BN14" s="3" t="str">
        <v>WATERTOWN MUNICIPAL AP</v>
      </c>
      <c r="BQ14" s="3" t="str">
        <v>CORPUS CHRISTI NAS</v>
      </c>
      <c r="BS14" s="3" t="str">
        <v>LYNCHBURG REGIONAL ARPT</v>
      </c>
      <c r="BV14" s="3" t="str">
        <v>OLYMPIA AIRPORT</v>
      </c>
      <c r="BW14" s="3" t="str">
        <v>MINOCQUA/WOODRUFF</v>
      </c>
      <c r="BX14" s="3" t="str">
        <v>WHEELING OHIO COUNTY AP</v>
      </c>
      <c r="BY14" s="3" t="str">
        <v>WORLAND MUNICIPAL</v>
      </c>
      <c r="CC14">
        <v>12</v>
      </c>
      <c r="CE14" t="s">
        <v>20</v>
      </c>
      <c r="CF14" t="s">
        <v>1202</v>
      </c>
    </row>
    <row r="15" spans="1:85" x14ac:dyDescent="0.3">
      <c r="A15" s="1" t="s">
        <v>72</v>
      </c>
      <c r="B15" s="1" t="s">
        <v>6</v>
      </c>
      <c r="C15" s="1" t="s">
        <v>88</v>
      </c>
      <c r="D15" s="6">
        <v>76.8</v>
      </c>
      <c r="E15" s="6">
        <v>-17.899999999999999</v>
      </c>
      <c r="F15" s="1">
        <v>-8</v>
      </c>
      <c r="H15" s="2" t="str">
        <f t="shared" si="0"/>
        <v>IA</v>
      </c>
      <c r="I15" s="2" t="str">
        <f>IFERROR(HLOOKUP('Start Here'!$D$7,'phius_monthly climate data'!$L$3:$BZ$82,'phius_monthly climate data'!$CC15,FALSE),"")</f>
        <v>PEORIA GREATER PEORIA AP</v>
      </c>
      <c r="J15" s="3" t="s">
        <v>77</v>
      </c>
      <c r="K15" s="3" t="s">
        <v>16</v>
      </c>
      <c r="L15" s="3" t="str">
        <v>SPRINGBANK</v>
      </c>
      <c r="N15" s="3" t="str">
        <v>BETTLES FIELD</v>
      </c>
      <c r="O15" s="3" t="str">
        <v>TUSCALOOSA MUNICIPAL AP</v>
      </c>
      <c r="P15" s="3" t="str">
        <v>ROGERS (AWOS)</v>
      </c>
      <c r="Q15" s="3" t="str">
        <v>SAFFORD (AMOS)</v>
      </c>
      <c r="R15" s="3" t="str">
        <v>KELOWNA AP</v>
      </c>
      <c r="T15" s="3" t="str">
        <v>CHINO AIRPORT</v>
      </c>
      <c r="U15" s="3" t="str">
        <v>DENVER INTL AP</v>
      </c>
      <c r="X15" s="3" t="str">
        <v>KEY WEST NAS</v>
      </c>
      <c r="Y15" s="3" t="str">
        <v>HUNTER AAF</v>
      </c>
      <c r="AA15" s="3" t="str">
        <v>CRESTON</v>
      </c>
      <c r="AC15" s="3" t="str">
        <v>PEORIA GREATER PEORIA AP</v>
      </c>
      <c r="AD15" s="3" t="str">
        <v>TERRE HAUTE HULMAN REGIONAL A</v>
      </c>
      <c r="AE15" s="3" t="str">
        <v>LIBERAL MUNI</v>
      </c>
      <c r="AF15" s="3" t="str">
        <v>SOMERSET(AWOS)</v>
      </c>
      <c r="AG15" s="3" t="str">
        <v>NEW ORLEANS LAKEFRONT AP</v>
      </c>
      <c r="AH15" s="3" t="str">
        <v>PLYMOUTH MUNICIPAL</v>
      </c>
      <c r="AK15" s="3" t="str">
        <v>SANFORD MUNI (AWOS)</v>
      </c>
      <c r="AL15" s="3" t="str">
        <v>GRAND RAPIDS KENT COUNTY INT</v>
      </c>
      <c r="AM15" s="3" t="str">
        <v>CROOKSTON MUNI FLD</v>
      </c>
      <c r="AN15" s="3" t="str">
        <v>ST JOSEPH ROSECRANS MEMORIAL</v>
      </c>
      <c r="AO15" s="3" t="str">
        <v>TUPELO C D LEMONS ARPT</v>
      </c>
      <c r="AP15" s="3" t="str">
        <v>LIVINGSTON MISSION FIELD</v>
      </c>
      <c r="AR15" s="3" t="str">
        <v>HICKORY REGIONAL AP</v>
      </c>
      <c r="AT15" s="3" t="str">
        <v>KEARNEY MUNI (AWOS)</v>
      </c>
      <c r="AX15" s="3" t="str">
        <v>SANTA FE COUNTY MUNICIPAL AP</v>
      </c>
      <c r="BC15" s="3" t="str">
        <v>NEW YORK CENTRAL PRK OBS BELV</v>
      </c>
      <c r="BD15" s="3" t="str">
        <v>ZANESVILLE MUNICIPAL AP</v>
      </c>
      <c r="BE15" s="3" t="str">
        <v>STILLWATER RGNL</v>
      </c>
      <c r="BF15" s="3" t="str">
        <v>THUNDER BAY AP</v>
      </c>
      <c r="BG15" s="3" t="str">
        <v>PENDLETON E OR REGIONAL AP</v>
      </c>
      <c r="BH15" s="3" t="str">
        <v>PHILADELPHIA INTERNATIONAL AP</v>
      </c>
      <c r="BJ15" s="3" t="str">
        <v>POINT-AU-PERE</v>
      </c>
      <c r="BQ15" s="3" t="str">
        <v>COTULLA FAA AP</v>
      </c>
      <c r="BS15" s="3" t="str">
        <v>MANASSAS MUNI(AWOS)</v>
      </c>
      <c r="BV15" s="3" t="str">
        <v>PASCO</v>
      </c>
      <c r="BW15" s="3" t="str">
        <v>MOSINEE/CENTRAL WI</v>
      </c>
      <c r="CC15">
        <v>13</v>
      </c>
      <c r="CE15" t="s">
        <v>21</v>
      </c>
      <c r="CF15" t="s">
        <v>1202</v>
      </c>
    </row>
    <row r="16" spans="1:85" x14ac:dyDescent="0.3">
      <c r="A16" s="1" t="s">
        <v>75</v>
      </c>
      <c r="B16" s="1" t="s">
        <v>7</v>
      </c>
      <c r="C16" s="1" t="s">
        <v>89</v>
      </c>
      <c r="D16" s="6">
        <v>107.3</v>
      </c>
      <c r="E16" s="6">
        <v>57.5</v>
      </c>
      <c r="F16" s="1">
        <v>61</v>
      </c>
      <c r="H16" s="2" t="str">
        <f t="shared" si="0"/>
        <v>ID</v>
      </c>
      <c r="I16" s="2" t="str">
        <f>IFERROR(HLOOKUP('Start Here'!$D$7,'phius_monthly climate data'!$L$3:$BZ$82,'phius_monthly climate data'!$CC16,FALSE),"")</f>
        <v>QUINCY MUNI BALDWIN FLD</v>
      </c>
      <c r="J16" s="3" t="s">
        <v>77</v>
      </c>
      <c r="K16" s="3" t="s">
        <v>17</v>
      </c>
      <c r="N16" s="3" t="str">
        <v>BIG DELTA ALLEN AAF</v>
      </c>
      <c r="P16" s="3" t="str">
        <v>SILOAM SPRING(AWOS)</v>
      </c>
      <c r="Q16" s="3" t="str">
        <v>SCOTTSDALE MUNI</v>
      </c>
      <c r="R16" s="3" t="str">
        <v>MALAHAT</v>
      </c>
      <c r="T16" s="3" t="str">
        <v>CHULA VISTA BROWN FIELD NAAS</v>
      </c>
      <c r="U16" s="3" t="str">
        <v>DENVER/CENTENNIAL [GOLDEN - NREL]</v>
      </c>
      <c r="X16" s="3" t="str">
        <v>MACDILL AFB</v>
      </c>
      <c r="Y16" s="3" t="str">
        <v>MACON MIDDLE GA REGIONAL AP</v>
      </c>
      <c r="AA16" s="3" t="str">
        <v>DECORAH</v>
      </c>
      <c r="AC16" s="3" t="str">
        <v>QUINCY MUNI BALDWIN FLD</v>
      </c>
      <c r="AE16" s="3" t="str">
        <v>MANHATTAN RGNL</v>
      </c>
      <c r="AG16" s="3" t="str">
        <v>PATTERSON MEMORIAL</v>
      </c>
      <c r="AH16" s="3" t="str">
        <v>PROVINCETOWN (AWOS)</v>
      </c>
      <c r="AK16" s="3" t="str">
        <v>WATERVILLE (AWOS)</v>
      </c>
      <c r="AL16" s="3" t="str">
        <v>HANCOCK HOUGHTON CO AP</v>
      </c>
      <c r="AM16" s="3" t="str">
        <v>DETROIT LAKES(AWOS)</v>
      </c>
      <c r="AN16" s="3" t="str">
        <v>ST LOUIS LAMBERT INT ARPT</v>
      </c>
      <c r="AP16" s="3" t="str">
        <v>MILES CITY MUNICIPAL ARPT</v>
      </c>
      <c r="AR16" s="3" t="str">
        <v>JACKSONVILLE (AWOS)</v>
      </c>
      <c r="AT16" s="3" t="str">
        <v>LINCOLN MUNICIPAL ARPT</v>
      </c>
      <c r="AX16" s="3" t="str">
        <v>SIERRA BLANCA RGNL</v>
      </c>
      <c r="BC16" s="3" t="str">
        <v>NEW YORK J F KENNEDY INT AR</v>
      </c>
      <c r="BE16" s="3" t="str">
        <v>TULSA INTERNATIONAL AIRPORT</v>
      </c>
      <c r="BF16" s="3" t="str">
        <v>TIMMINS AP</v>
      </c>
      <c r="BG16" s="3" t="str">
        <v>PORTLAND INTERNATIONAL AP</v>
      </c>
      <c r="BH16" s="3" t="str">
        <v>PHILADELPHIA NE PHILADELPHIA</v>
      </c>
      <c r="BJ16" s="3" t="str">
        <v>QUEBEC AP</v>
      </c>
      <c r="BQ16" s="3" t="str">
        <v>COX FLD</v>
      </c>
      <c r="BS16" s="3" t="str">
        <v>MARION / WYTHEVILLE</v>
      </c>
      <c r="BV16" s="3" t="str">
        <v>PULLMAN/MOSCOW RGNL</v>
      </c>
      <c r="BW16" s="3" t="str">
        <v>PHILLIPS/PRICE CO.</v>
      </c>
      <c r="CC16">
        <v>14</v>
      </c>
      <c r="CE16" t="s">
        <v>22</v>
      </c>
      <c r="CF16" t="s">
        <v>1202</v>
      </c>
    </row>
    <row r="17" spans="1:84" x14ac:dyDescent="0.3">
      <c r="A17" s="1" t="s">
        <v>77</v>
      </c>
      <c r="B17" s="1" t="s">
        <v>8</v>
      </c>
      <c r="C17" s="1" t="s">
        <v>90</v>
      </c>
      <c r="D17" s="6">
        <v>56.8</v>
      </c>
      <c r="E17" s="6">
        <v>22.6</v>
      </c>
      <c r="F17" s="1">
        <v>26</v>
      </c>
      <c r="H17" s="2" t="str">
        <f t="shared" si="0"/>
        <v>IL</v>
      </c>
      <c r="I17" s="2" t="str">
        <f>IFERROR(HLOOKUP('Start Here'!$D$7,'phius_monthly climate data'!$L$3:$BZ$82,'phius_monthly climate data'!$CC17,FALSE),"")</f>
        <v>ROCKFORD GREATER ROCKFORD AP</v>
      </c>
      <c r="J17" s="3" t="s">
        <v>77</v>
      </c>
      <c r="K17" s="3" t="s">
        <v>18</v>
      </c>
      <c r="N17" s="3" t="str">
        <v>BIG RIVER LAKE</v>
      </c>
      <c r="P17" s="3" t="str">
        <v>SPRINGDALE MUNI</v>
      </c>
      <c r="Q17" s="3" t="str">
        <v>TUCSON INTERNATIONAL AP</v>
      </c>
      <c r="R17" s="3" t="str">
        <v>NORTH VANCOUVER</v>
      </c>
      <c r="T17" s="3" t="str">
        <v>CONCORD CONCORD-BUCHANAN FIEL</v>
      </c>
      <c r="U17" s="3" t="str">
        <v>DURANGO/LA PLATA CO</v>
      </c>
      <c r="X17" s="3" t="str">
        <v>MARATHON AIRPORT</v>
      </c>
      <c r="Y17" s="3" t="str">
        <v>MARIETTA DOBBINS AFB</v>
      </c>
      <c r="AA17" s="3" t="str">
        <v>DENISON</v>
      </c>
      <c r="AC17" s="3" t="str">
        <v>ROCKFORD GREATER ROCKFORD AP</v>
      </c>
      <c r="AE17" s="3" t="str">
        <v>MCCONNELL AFB</v>
      </c>
      <c r="AG17" s="3" t="str">
        <v>SHREVEPORT DOWNTOWN</v>
      </c>
      <c r="AH17" s="3" t="str">
        <v>WESTFIELD BARNES MUNI AP</v>
      </c>
      <c r="AK17" s="3" t="str">
        <v>WISCASSET</v>
      </c>
      <c r="AL17" s="3" t="str">
        <v>HOUGHTON LAKE ROSCOMMON CO AR</v>
      </c>
      <c r="AM17" s="3" t="str">
        <v>DULUTH INTERNATIONAL ARPT</v>
      </c>
      <c r="AN17" s="3" t="str">
        <v>ST LOUIS SPIRIT OF ST LOUIS A</v>
      </c>
      <c r="AP17" s="3" t="str">
        <v>MISSOULA INTERNATIONAL AP</v>
      </c>
      <c r="AR17" s="3" t="str">
        <v>NEW BERN CRAVEN CO REGL AP</v>
      </c>
      <c r="AT17" s="3" t="str">
        <v>MCCOOK MUNICIPAL</v>
      </c>
      <c r="AX17" s="3" t="str">
        <v>TAOS MUNI APT(AWOS)</v>
      </c>
      <c r="BC17" s="3" t="str">
        <v>NEW YORK LAGUARDIA ARPT</v>
      </c>
      <c r="BE17" s="3" t="str">
        <v>VANCE AFB</v>
      </c>
      <c r="BF17" s="3" t="str">
        <v>TORONTO AP</v>
      </c>
      <c r="BG17" s="3" t="str">
        <v>PORTLAND/HILLSBORO</v>
      </c>
      <c r="BH17" s="3" t="str">
        <v>PITTSBURGH ALLEGHENY CO AP</v>
      </c>
      <c r="BJ17" s="3" t="str">
        <v>SHERBROOKE AP</v>
      </c>
      <c r="BQ17" s="3" t="str">
        <v>DALHART MUNICIPAL AP</v>
      </c>
      <c r="BS17" s="3" t="str">
        <v>MARTINSVILLE</v>
      </c>
      <c r="BV17" s="3" t="str">
        <v>QUILLAYUTE STATE AIRPORT</v>
      </c>
      <c r="BW17" s="3" t="str">
        <v>RHINELANDER ONEIDA</v>
      </c>
      <c r="CC17">
        <v>15</v>
      </c>
      <c r="CE17" t="s">
        <v>23</v>
      </c>
      <c r="CF17" t="s">
        <v>1202</v>
      </c>
    </row>
    <row r="18" spans="1:84" x14ac:dyDescent="0.3">
      <c r="A18" s="1" t="s">
        <v>77</v>
      </c>
      <c r="B18" s="1" t="s">
        <v>8</v>
      </c>
      <c r="C18" s="1" t="s">
        <v>91</v>
      </c>
      <c r="D18" s="6">
        <v>73</v>
      </c>
      <c r="E18" s="6">
        <v>-36.5</v>
      </c>
      <c r="F18" s="1">
        <v>-48</v>
      </c>
      <c r="H18" s="2" t="str">
        <f t="shared" si="0"/>
        <v>IN</v>
      </c>
      <c r="I18" s="2" t="str">
        <f>IFERROR(HLOOKUP('Start Here'!$D$7,'phius_monthly climate data'!$L$3:$BZ$82,'phius_monthly climate data'!$CC18,FALSE),"")</f>
        <v>SOUTHERN ILLINOIS</v>
      </c>
      <c r="J18" s="3" t="s">
        <v>77</v>
      </c>
      <c r="K18" s="3" t="s">
        <v>19</v>
      </c>
      <c r="N18" s="3" t="str">
        <v>BIRCHWOOD</v>
      </c>
      <c r="P18" s="3" t="str">
        <v>STUTTGART (AWOS)</v>
      </c>
      <c r="Q18" s="3" t="str">
        <v>WINSLOW MUNICIPAL AP</v>
      </c>
      <c r="R18" s="3" t="str">
        <v>PENTICTON AP</v>
      </c>
      <c r="T18" s="3" t="str">
        <v>CRESCENT CITY FAA AI</v>
      </c>
      <c r="U18" s="3" t="str">
        <v>EAGLE COUNTY AP</v>
      </c>
      <c r="X18" s="3" t="str">
        <v>MAYPORT NS</v>
      </c>
      <c r="Y18" s="3" t="str">
        <v>MOODY AFB/VALDOSTA</v>
      </c>
      <c r="AA18" s="3" t="str">
        <v>DES MOINES INTL AP</v>
      </c>
      <c r="AC18" s="3" t="str">
        <v>SOUTHERN ILLINOIS</v>
      </c>
      <c r="AE18" s="3" t="str">
        <v>NEWTON (AWOS)</v>
      </c>
      <c r="AG18" s="3" t="str">
        <v>SHREVEPORT REGIONAL ARPT</v>
      </c>
      <c r="AH18" s="3" t="str">
        <v>WORCESTER REGIONAL ARPT</v>
      </c>
      <c r="AL18" s="3" t="str">
        <v>HOWELL</v>
      </c>
      <c r="AM18" s="3" t="str">
        <v>ELY MUNI</v>
      </c>
      <c r="AN18" s="3" t="str">
        <v>VICHY ROLLA NATL ARPT</v>
      </c>
      <c r="AP18" s="3" t="str">
        <v>SIDNEY-RICHLAND</v>
      </c>
      <c r="AR18" s="3" t="str">
        <v>NEW RIVER MCAF</v>
      </c>
      <c r="AT18" s="3" t="str">
        <v>NORFOLK KARL STEFAN MEM ARPT</v>
      </c>
      <c r="AX18" s="3" t="str">
        <v>TRUTH OR CONSEQUENCES MUNI AP</v>
      </c>
      <c r="BC18" s="3" t="str">
        <v>NIAGARA FALLS AF</v>
      </c>
      <c r="BF18" s="3" t="str">
        <v>TORONTO ISLAND AP</v>
      </c>
      <c r="BG18" s="3" t="str">
        <v>PORTLAND/TROUTDALE</v>
      </c>
      <c r="BH18" s="3" t="str">
        <v>PITTSBURGH INTERNATIONAL AP</v>
      </c>
      <c r="BJ18" s="3" t="str">
        <v>ST ANICET</v>
      </c>
      <c r="BQ18" s="3" t="str">
        <v>DALLAS-FORT WORTH INTL AP</v>
      </c>
      <c r="BS18" s="3" t="str">
        <v>MELFA/ACCOMACK ARPT</v>
      </c>
      <c r="BV18" s="3" t="str">
        <v>RENTON MUNI</v>
      </c>
      <c r="BW18" s="3" t="str">
        <v>RICE LAKE MUNICIPAL</v>
      </c>
      <c r="CC18">
        <v>16</v>
      </c>
      <c r="CE18" t="s">
        <v>24</v>
      </c>
      <c r="CF18" t="s">
        <v>1202</v>
      </c>
    </row>
    <row r="19" spans="1:84" x14ac:dyDescent="0.3">
      <c r="A19" s="1" t="s">
        <v>77</v>
      </c>
      <c r="B19" s="1" t="s">
        <v>8</v>
      </c>
      <c r="C19" s="1" t="s">
        <v>92</v>
      </c>
      <c r="D19" s="6">
        <v>66.2</v>
      </c>
      <c r="E19" s="6">
        <v>-33.4</v>
      </c>
      <c r="F19" s="1">
        <v>-28</v>
      </c>
      <c r="H19" s="2" t="str">
        <f t="shared" si="0"/>
        <v>KS</v>
      </c>
      <c r="I19" s="2" t="str">
        <f>IFERROR(HLOOKUP('Start Here'!$D$7,'phius_monthly climate data'!$L$3:$BZ$82,'phius_monthly climate data'!$CC19,FALSE),"")</f>
        <v>SPRINGFIELD CAPITAL AP</v>
      </c>
      <c r="J19" s="3" t="s">
        <v>77</v>
      </c>
      <c r="K19" s="3" t="s">
        <v>20</v>
      </c>
      <c r="N19" s="3" t="str">
        <v>COLD BAY ARPT</v>
      </c>
      <c r="P19" s="3" t="str">
        <v>TEXARKANA WEBB FIELD</v>
      </c>
      <c r="Q19" s="3" t="str">
        <v>YUMA INTL ARPT</v>
      </c>
      <c r="R19" s="3" t="str">
        <v>PITT MEADOWS</v>
      </c>
      <c r="T19" s="3" t="str">
        <v>DAGGETT BARSTOW-DAGGETT AP</v>
      </c>
      <c r="U19" s="3" t="str">
        <v>FORT COLLINS (AWOS)</v>
      </c>
      <c r="X19" s="3" t="str">
        <v>MELBOURNE REGIONAL AP</v>
      </c>
      <c r="Y19" s="3" t="str">
        <v>ROME R B RUSSELL AP</v>
      </c>
      <c r="AA19" s="3" t="str">
        <v>DUBUQUE REGIONAL AP</v>
      </c>
      <c r="AC19" s="3" t="str">
        <v>SPRINGFIELD CAPITAL AP</v>
      </c>
      <c r="AE19" s="3" t="str">
        <v>OLATHE/JOHNSON CO.</v>
      </c>
      <c r="AL19" s="3" t="str">
        <v>IRON MOUNTAIN/FORD</v>
      </c>
      <c r="AM19" s="3" t="str">
        <v>EVELETH MUNI (AWOS)</v>
      </c>
      <c r="AN19" s="3" t="str">
        <v>WHITEMAN AFB</v>
      </c>
      <c r="AP19" s="3" t="str">
        <v>WOLF POINT INTL [FORT PECK - SURFRAD]</v>
      </c>
      <c r="AR19" s="3" t="str">
        <v>PITT GREENVILLE ARP</v>
      </c>
      <c r="AT19" s="3" t="str">
        <v>NORTH PLATTE REGIONAL AP</v>
      </c>
      <c r="BC19" s="3" t="str">
        <v>POUGHKEEPSIE DUTCHESS CO AP</v>
      </c>
      <c r="BF19" s="3" t="str">
        <v>TORONTO</v>
      </c>
      <c r="BG19" s="3" t="str">
        <v>REDMOND ROBERTS FIELD</v>
      </c>
      <c r="BH19" s="3" t="str">
        <v>READING SPAATZ FIELD</v>
      </c>
      <c r="BJ19" s="3" t="str">
        <v>STE ANNE DE BELLEVUE</v>
      </c>
      <c r="BQ19" s="3" t="str">
        <v>DALLAS/ADDISON ARPT</v>
      </c>
      <c r="BS19" s="3" t="str">
        <v>NEWPORT NEWS</v>
      </c>
      <c r="BV19" s="3" t="str">
        <v>SEATTLE BOEING FIELD [ISIS]</v>
      </c>
      <c r="BW19" s="3" t="str">
        <v>STURGEON BAY</v>
      </c>
      <c r="CC19">
        <v>17</v>
      </c>
      <c r="CE19" t="s">
        <v>25</v>
      </c>
      <c r="CF19" t="s">
        <v>1202</v>
      </c>
    </row>
    <row r="20" spans="1:84" x14ac:dyDescent="0.3">
      <c r="A20" s="1" t="s">
        <v>77</v>
      </c>
      <c r="B20" s="1" t="s">
        <v>8</v>
      </c>
      <c r="C20" s="1" t="s">
        <v>93</v>
      </c>
      <c r="D20" s="6">
        <v>68.400000000000006</v>
      </c>
      <c r="E20" s="6">
        <v>-4.5</v>
      </c>
      <c r="F20" s="1">
        <v>-3</v>
      </c>
      <c r="H20" s="2" t="str">
        <f t="shared" si="0"/>
        <v>KY</v>
      </c>
      <c r="I20" s="2" t="str">
        <f>IFERROR(HLOOKUP('Start Here'!$D$7,'phius_monthly climate data'!$L$3:$BZ$82,'phius_monthly climate data'!$CC20,FALSE),"")</f>
        <v>STERLING ROCKFALLS</v>
      </c>
      <c r="J20" s="3" t="s">
        <v>77</v>
      </c>
      <c r="K20" s="3" t="s">
        <v>21</v>
      </c>
      <c r="N20" s="3" t="str">
        <v>CORDOVA</v>
      </c>
      <c r="P20" s="3" t="str">
        <v>WALNUT RIDGE (AWOS)</v>
      </c>
      <c r="Q20" s="3" t="str">
        <v>YUMA MCAS</v>
      </c>
      <c r="R20" s="3" t="str">
        <v>PRINCE GEORGE</v>
      </c>
      <c r="T20" s="3" t="str">
        <v>EDWARDS AFB</v>
      </c>
      <c r="U20" s="3" t="str">
        <v>GRAND JUNCTION WALKER FIELD</v>
      </c>
      <c r="X20" s="3" t="str">
        <v>MIAMI INTL AP</v>
      </c>
      <c r="Y20" s="3" t="str">
        <v>SAVANNAH INTL AP</v>
      </c>
      <c r="AA20" s="3" t="str">
        <v>ESTHERVILLE MUNI</v>
      </c>
      <c r="AC20" s="3" t="str">
        <v>STERLING ROCKFALLS</v>
      </c>
      <c r="AE20" s="3" t="str">
        <v>RUSSELL MUNICIPAL AP</v>
      </c>
      <c r="AL20" s="3" t="str">
        <v>IRONWOOD (AWOS)</v>
      </c>
      <c r="AM20" s="3" t="str">
        <v>FAIRMONT MUNI(AWOS)</v>
      </c>
      <c r="AR20" s="3" t="str">
        <v>RALEIGH DURHAM INTERNATIONAL</v>
      </c>
      <c r="AT20" s="3" t="str">
        <v>OMAHA EPPLEY AIRFIELD</v>
      </c>
      <c r="BC20" s="3" t="str">
        <v>REPUBLIC</v>
      </c>
      <c r="BF20" s="3" t="str">
        <v>TRENTON AP</v>
      </c>
      <c r="BG20" s="3" t="str">
        <v>ROSEBURG REGIONAL AP</v>
      </c>
      <c r="BH20" s="3" t="str">
        <v>STATE COLLEGE [PENN STATE - SURFRAD]</v>
      </c>
      <c r="BJ20" s="3" t="str">
        <v>STE FOY</v>
      </c>
      <c r="BQ20" s="3" t="str">
        <v>DALLAS/REDBIRD ARPT</v>
      </c>
      <c r="BS20" s="3" t="str">
        <v>NORFOLK INTERNATIONAL AP</v>
      </c>
      <c r="BV20" s="3" t="str">
        <v>SEATTLE SEATTLE-TACOMA INTL A</v>
      </c>
      <c r="BW20" s="3" t="str">
        <v>WATERTOWN</v>
      </c>
      <c r="CC20">
        <v>18</v>
      </c>
      <c r="CE20" t="s">
        <v>26</v>
      </c>
      <c r="CF20" t="s">
        <v>1202</v>
      </c>
    </row>
    <row r="21" spans="1:84" x14ac:dyDescent="0.3">
      <c r="A21" s="1" t="s">
        <v>77</v>
      </c>
      <c r="B21" s="1" t="s">
        <v>8</v>
      </c>
      <c r="C21" s="1" t="s">
        <v>94</v>
      </c>
      <c r="D21" s="6">
        <v>70.599999999999994</v>
      </c>
      <c r="E21" s="6">
        <v>-7</v>
      </c>
      <c r="F21" s="1">
        <v>7</v>
      </c>
      <c r="H21" s="2" t="str">
        <f t="shared" si="0"/>
        <v>LA</v>
      </c>
      <c r="I21" s="2" t="str">
        <f>IFERROR(HLOOKUP('Start Here'!$D$7,'phius_monthly climate data'!$L$3:$BZ$82,'phius_monthly climate data'!$CC21,FALSE),"")</f>
        <v>UNIV OF ILLINOIS WI [BONDVILLE - SURFRAD]</v>
      </c>
      <c r="J21" s="3" t="s">
        <v>77</v>
      </c>
      <c r="K21" s="3" t="s">
        <v>22</v>
      </c>
      <c r="N21" s="3" t="str">
        <v>DEADHORSE</v>
      </c>
      <c r="R21" s="3" t="str">
        <v>SMITHERS AP</v>
      </c>
      <c r="T21" s="3" t="str">
        <v>FRESNO YOSEMITE INTL AP</v>
      </c>
      <c r="U21" s="3" t="str">
        <v>GREELEY/WELD (AWOS)</v>
      </c>
      <c r="X21" s="3" t="str">
        <v>MIAMI/KENDALL-TAMIA</v>
      </c>
      <c r="Y21" s="3" t="str">
        <v>VALDOSTA WB AIRPORT</v>
      </c>
      <c r="AA21" s="3" t="str">
        <v>FAIR FIELD</v>
      </c>
      <c r="AC21" s="3" t="str">
        <v>UNIV OF ILLINOIS WI [BONDVILLE - SURFRAD]</v>
      </c>
      <c r="AE21" s="3" t="str">
        <v>SALINA MUNICIPAL AP</v>
      </c>
      <c r="AL21" s="3" t="str">
        <v>JACKSON REYNOLDS FIELD</v>
      </c>
      <c r="AM21" s="3" t="str">
        <v>FARIBAULT MUNI AWOS</v>
      </c>
      <c r="AR21" s="3" t="str">
        <v>ROCKY MOUNT WILSON</v>
      </c>
      <c r="AT21" s="3" t="str">
        <v>OMAHA WSFO</v>
      </c>
      <c r="BC21" s="3" t="str">
        <v>ROCHESTER GREATER ROCHESTER I</v>
      </c>
      <c r="BF21" s="3" t="str">
        <v>WINDSOR</v>
      </c>
      <c r="BG21" s="3" t="str">
        <v>SALEM MCNARY FIELD</v>
      </c>
      <c r="BH21" s="3" t="str">
        <v>WASHINGTON (AWOS)</v>
      </c>
      <c r="BJ21" s="3" t="str">
        <v>TROIS RIVIERES</v>
      </c>
      <c r="BQ21" s="3" t="str">
        <v>DEL RIO [UT]</v>
      </c>
      <c r="BS21" s="3" t="str">
        <v>NORFOLK NAS</v>
      </c>
      <c r="BV21" s="3" t="str">
        <v>SNOHOMISH CO</v>
      </c>
      <c r="BW21" s="3" t="str">
        <v>WAUSAU MUNICIPAL ARPT</v>
      </c>
      <c r="CC21">
        <v>19</v>
      </c>
      <c r="CE21" t="s">
        <v>27</v>
      </c>
      <c r="CF21" t="s">
        <v>1202</v>
      </c>
    </row>
    <row r="22" spans="1:84" x14ac:dyDescent="0.3">
      <c r="A22" s="1" t="s">
        <v>77</v>
      </c>
      <c r="B22" s="1" t="s">
        <v>8</v>
      </c>
      <c r="C22" s="1" t="s">
        <v>95</v>
      </c>
      <c r="D22" s="6">
        <v>71.599999999999994</v>
      </c>
      <c r="E22" s="6">
        <v>-10.6</v>
      </c>
      <c r="F22" s="1">
        <v>4</v>
      </c>
      <c r="H22" s="2" t="str">
        <f t="shared" si="0"/>
        <v>MA</v>
      </c>
      <c r="I22" s="2" t="str">
        <f>IFERROR(HLOOKUP('Start Here'!$D$7,'phius_monthly climate data'!$L$3:$BZ$82,'phius_monthly climate data'!$CC22,FALSE),"")</f>
        <v>W. CHICAGO/DU PAGE</v>
      </c>
      <c r="J22" s="3" t="s">
        <v>77</v>
      </c>
      <c r="K22" s="3" t="s">
        <v>23</v>
      </c>
      <c r="N22" s="3" t="str">
        <v>DILLINGHAM (AMOS)</v>
      </c>
      <c r="R22" s="3" t="str">
        <v>SUMMERLAND</v>
      </c>
      <c r="T22" s="3" t="str">
        <v>FULLERTON MUNICIPAL</v>
      </c>
      <c r="U22" s="3" t="str">
        <v>GUNNISON CO. (AWOS)</v>
      </c>
      <c r="X22" s="3" t="str">
        <v>MIAMI/OPA LOCKA</v>
      </c>
      <c r="Y22" s="3" t="str">
        <v>WARNER ROBINS AFB</v>
      </c>
      <c r="AA22" s="3" t="str">
        <v>FORT DODGE (AWOS)</v>
      </c>
      <c r="AC22" s="3" t="str">
        <v>W. CHICAGO/DU PAGE</v>
      </c>
      <c r="AE22" s="3" t="str">
        <v>TOPEKA FORBES FIELD</v>
      </c>
      <c r="AL22" s="3" t="str">
        <v>KALAMAZOO BATTLE CR</v>
      </c>
      <c r="AM22" s="3" t="str">
        <v>FLYING CLOUD</v>
      </c>
      <c r="AR22" s="3" t="str">
        <v>SOUTHERN PINES AWOS</v>
      </c>
      <c r="AT22" s="3" t="str">
        <v>SCOTTSBLUFF W B HEILIG FIELD</v>
      </c>
      <c r="BC22" s="3" t="str">
        <v>STEWART FIELD</v>
      </c>
      <c r="BG22" s="3" t="str">
        <v>SEXTON SUMMIT</v>
      </c>
      <c r="BH22" s="3" t="str">
        <v>WILKES-BARRE SCRANTON INTL AP</v>
      </c>
      <c r="BJ22" s="3" t="str">
        <v>VARENNES</v>
      </c>
      <c r="BQ22" s="3" t="str">
        <v>DEL RIO LAUGHLIN AFB</v>
      </c>
      <c r="BS22" s="3" t="str">
        <v>OCEANA NAS</v>
      </c>
      <c r="BV22" s="3" t="str">
        <v>SPOKANE INTERNATIONAL AP [CHENEY - UO]</v>
      </c>
      <c r="BW22" s="3" t="str">
        <v>WITTMAN RGNL</v>
      </c>
      <c r="CC22">
        <v>20</v>
      </c>
      <c r="CE22" t="s">
        <v>28</v>
      </c>
      <c r="CF22" t="s">
        <v>1202</v>
      </c>
    </row>
    <row r="23" spans="1:84" x14ac:dyDescent="0.3">
      <c r="A23" s="1" t="s">
        <v>77</v>
      </c>
      <c r="B23" s="1" t="s">
        <v>8</v>
      </c>
      <c r="C23" s="1" t="s">
        <v>96</v>
      </c>
      <c r="D23" s="6">
        <v>70.3</v>
      </c>
      <c r="E23" s="6">
        <v>-30.2</v>
      </c>
      <c r="F23" s="1">
        <v>-17</v>
      </c>
      <c r="H23" s="2" t="str">
        <f t="shared" si="0"/>
        <v>MD</v>
      </c>
      <c r="I23" s="2">
        <f>IFERROR(HLOOKUP('Start Here'!$D$7,'phius_monthly climate data'!$L$3:$BZ$82,'phius_monthly climate data'!$CC23,FALSE),"")</f>
        <v>0</v>
      </c>
      <c r="J23" s="3" t="s">
        <v>77</v>
      </c>
      <c r="K23" s="3" t="s">
        <v>24</v>
      </c>
      <c r="N23" s="3" t="str">
        <v>DUTCH HARBOR</v>
      </c>
      <c r="R23" s="3" t="str">
        <v>VANCOUVER</v>
      </c>
      <c r="T23" s="3" t="str">
        <v>HAYWARD AIR TERM</v>
      </c>
      <c r="U23" s="3" t="str">
        <v>HAYDEN/YAMPA (AWOS)</v>
      </c>
      <c r="X23" s="3" t="str">
        <v>NAPLES MUNICIPAL</v>
      </c>
      <c r="AA23" s="3" t="str">
        <v>FORT MADISON</v>
      </c>
      <c r="AE23" s="3" t="str">
        <v>TOPEKA MUNICIPAL AP</v>
      </c>
      <c r="AL23" s="3" t="str">
        <v>LANSING CAPITAL CITY ARPT</v>
      </c>
      <c r="AM23" s="3" t="str">
        <v>FOSSTON(AWOS)</v>
      </c>
      <c r="AR23" s="3" t="str">
        <v>WILMINGTON INTERNATIONAL ARPT</v>
      </c>
      <c r="AT23" s="3" t="str">
        <v>SIDNEY MUNICIPAL AP</v>
      </c>
      <c r="BC23" s="3" t="str">
        <v>SYRACUSE HANCOCK INT ARPT</v>
      </c>
      <c r="BH23" s="3" t="str">
        <v>WILLIAMSPORT REGIONAL AP</v>
      </c>
      <c r="BQ23" s="3" t="str">
        <v>DRAUGHON MILLER CEN</v>
      </c>
      <c r="BS23" s="3" t="str">
        <v>QUANTICO MCAS</v>
      </c>
      <c r="BV23" s="3" t="str">
        <v>STAMPEDE PASS</v>
      </c>
      <c r="CC23">
        <v>21</v>
      </c>
      <c r="CE23" t="s">
        <v>30</v>
      </c>
      <c r="CF23" t="s">
        <v>1202</v>
      </c>
    </row>
    <row r="24" spans="1:84" x14ac:dyDescent="0.3">
      <c r="A24" s="1" t="s">
        <v>77</v>
      </c>
      <c r="B24" s="1" t="s">
        <v>8</v>
      </c>
      <c r="C24" s="1" t="s">
        <v>97</v>
      </c>
      <c r="D24" s="6">
        <v>70</v>
      </c>
      <c r="E24" s="6">
        <v>21.6</v>
      </c>
      <c r="F24" s="1">
        <v>25</v>
      </c>
      <c r="H24" s="2" t="str">
        <f t="shared" si="0"/>
        <v>ME</v>
      </c>
      <c r="I24" s="2">
        <f>IFERROR(HLOOKUP('Start Here'!$D$7,'phius_monthly climate data'!$L$3:$BZ$82,'phius_monthly climate data'!$CC24,FALSE),"")</f>
        <v>0</v>
      </c>
      <c r="J24" s="3" t="s">
        <v>83</v>
      </c>
      <c r="K24" s="3" t="s">
        <v>24</v>
      </c>
      <c r="N24" s="3" t="str">
        <v>EMMONAK</v>
      </c>
      <c r="R24" s="3" t="str">
        <v>VERNON</v>
      </c>
      <c r="T24" s="3" t="str">
        <v>IMPERIAL</v>
      </c>
      <c r="U24" s="3" t="str">
        <v>LA JUNTA MUNICIPAL AP</v>
      </c>
      <c r="X24" s="3" t="str">
        <v>NASA SHUTTLE FCLTY</v>
      </c>
      <c r="AA24" s="3" t="str">
        <v>KEOKUK MUNI</v>
      </c>
      <c r="AE24" s="3" t="str">
        <v>WICHITA MID-CONTINENT AP</v>
      </c>
      <c r="AL24" s="3" t="str">
        <v>MANISTEE (AWOS)</v>
      </c>
      <c r="AM24" s="3" t="str">
        <v>GLENWOOD (ASOS)</v>
      </c>
      <c r="AR24" s="3" t="str">
        <v>WINSTON-SALEM REYNOLDS AP</v>
      </c>
      <c r="AT24" s="3" t="str">
        <v>TEKAMAH (ASOS)</v>
      </c>
      <c r="BC24" s="3" t="str">
        <v>UTICA ONEIDA COUNTY AP</v>
      </c>
      <c r="BH24" s="3" t="str">
        <v>WILLOW GROVE NAS</v>
      </c>
      <c r="BQ24" s="3" t="str">
        <v>EL PASO INTERNATIONAL AP [UT]</v>
      </c>
      <c r="BS24" s="3" t="str">
        <v>RICHMOND INTERNATIONAL AP</v>
      </c>
      <c r="BV24" s="3" t="str">
        <v>TACOMA MCCHORD AFB</v>
      </c>
      <c r="CC24">
        <v>22</v>
      </c>
      <c r="CE24" t="s">
        <v>31</v>
      </c>
      <c r="CF24" t="s">
        <v>1202</v>
      </c>
    </row>
    <row r="25" spans="1:84" x14ac:dyDescent="0.3">
      <c r="A25" s="1" t="s">
        <v>77</v>
      </c>
      <c r="B25" s="1" t="s">
        <v>8</v>
      </c>
      <c r="C25" s="1" t="s">
        <v>98</v>
      </c>
      <c r="D25" s="6">
        <v>70.400000000000006</v>
      </c>
      <c r="E25" s="6">
        <v>-20.2</v>
      </c>
      <c r="F25" s="1">
        <v>-9</v>
      </c>
      <c r="H25" s="2" t="str">
        <f t="shared" si="0"/>
        <v>MI</v>
      </c>
      <c r="I25" s="2">
        <f>IFERROR(HLOOKUP('Start Here'!$D$7,'phius_monthly climate data'!$L$3:$BZ$82,'phius_monthly climate data'!$CC25,FALSE),"")</f>
        <v>0</v>
      </c>
      <c r="J25" s="3" t="s">
        <v>77</v>
      </c>
      <c r="K25" s="3" t="s">
        <v>25</v>
      </c>
      <c r="N25" s="3" t="str">
        <v>FAIRBANKS INTL ARPT</v>
      </c>
      <c r="R25" s="3" t="str">
        <v>VICTORIA AP</v>
      </c>
      <c r="T25" s="3" t="str">
        <v>JACK NORTHROP FLD H</v>
      </c>
      <c r="U25" s="3" t="str">
        <v>LAMAR MUNICIPAL</v>
      </c>
      <c r="X25" s="3" t="str">
        <v>OCALA MUNI (AWOS)</v>
      </c>
      <c r="AA25" s="3" t="str">
        <v>KNOXVILLE</v>
      </c>
      <c r="AE25" s="3" t="str">
        <v>WICHITA/COL. JABARA</v>
      </c>
      <c r="AL25" s="3" t="str">
        <v>MENOMINEE (AWOS)</v>
      </c>
      <c r="AM25" s="3" t="str">
        <v>GRAND RAPIDS(AWOS)</v>
      </c>
      <c r="AT25" s="3" t="str">
        <v>VALENTINE MILLER FIELD</v>
      </c>
      <c r="BC25" s="3" t="str">
        <v>WATERTOWN AP</v>
      </c>
      <c r="BQ25" s="3" t="str">
        <v>FORT HOOD</v>
      </c>
      <c r="BS25" s="3" t="str">
        <v>ROANOKE REGIONAL AP</v>
      </c>
      <c r="BV25" s="3" t="str">
        <v>TACOMA NARROWS</v>
      </c>
      <c r="CC25">
        <v>23</v>
      </c>
      <c r="CE25" t="s">
        <v>32</v>
      </c>
      <c r="CF25" t="s">
        <v>1202</v>
      </c>
    </row>
    <row r="26" spans="1:84" x14ac:dyDescent="0.3">
      <c r="A26" s="1" t="s">
        <v>77</v>
      </c>
      <c r="B26" s="1" t="s">
        <v>8</v>
      </c>
      <c r="C26" s="1" t="s">
        <v>99</v>
      </c>
      <c r="D26" s="6">
        <v>53.8</v>
      </c>
      <c r="E26" s="6">
        <v>-34.299999999999997</v>
      </c>
      <c r="F26" s="1">
        <v>-30</v>
      </c>
      <c r="H26" s="2" t="str">
        <f t="shared" si="0"/>
        <v>MN</v>
      </c>
      <c r="I26" s="2">
        <f>IFERROR(HLOOKUP('Start Here'!$D$7,'phius_monthly climate data'!$L$3:$BZ$82,'phius_monthly climate data'!$CC26,FALSE),"")</f>
        <v>0</v>
      </c>
      <c r="J26" s="3" t="s">
        <v>77</v>
      </c>
      <c r="K26" s="3" t="s">
        <v>26</v>
      </c>
      <c r="N26" s="3" t="str">
        <v>FAIRBANKS/EIELSON A</v>
      </c>
      <c r="R26" s="3" t="str">
        <v>VICTORIA</v>
      </c>
      <c r="T26" s="3" t="str">
        <v>LANCASTER GEN WM FOX FIELD</v>
      </c>
      <c r="U26" s="3" t="str">
        <v>LEADVILLE/LAKE CO.</v>
      </c>
      <c r="X26" s="3" t="str">
        <v>ORLANDO EXECUTIVE AP</v>
      </c>
      <c r="AA26" s="3" t="str">
        <v>LE MARS</v>
      </c>
      <c r="AL26" s="3" t="str">
        <v>MOUNT CLEMENS SELFRIDGE FLD</v>
      </c>
      <c r="AM26" s="3" t="str">
        <v>HALLOCK</v>
      </c>
      <c r="BC26" s="3" t="str">
        <v>WESTHAMPTON GABRESKI AP</v>
      </c>
      <c r="BQ26" s="3" t="str">
        <v>FORT WORTH ALLIANCE</v>
      </c>
      <c r="BS26" s="3" t="str">
        <v>SHANNON ARPT</v>
      </c>
      <c r="BV26" s="3" t="str">
        <v>THE DALLES MUNICIPAL ARPT</v>
      </c>
      <c r="CC26">
        <v>24</v>
      </c>
      <c r="CE26" t="s">
        <v>33</v>
      </c>
      <c r="CF26" t="s">
        <v>1202</v>
      </c>
    </row>
    <row r="27" spans="1:84" x14ac:dyDescent="0.3">
      <c r="A27" s="1" t="s">
        <v>77</v>
      </c>
      <c r="B27" s="1" t="s">
        <v>8</v>
      </c>
      <c r="C27" s="1" t="s">
        <v>100</v>
      </c>
      <c r="D27" s="6">
        <v>68.7</v>
      </c>
      <c r="E27" s="6">
        <v>-22.6</v>
      </c>
      <c r="F27" s="1">
        <v>-13</v>
      </c>
      <c r="H27" s="2" t="str">
        <f t="shared" si="0"/>
        <v>MO</v>
      </c>
      <c r="I27" s="2">
        <f>IFERROR(HLOOKUP('Start Here'!$D$7,'phius_monthly climate data'!$L$3:$BZ$82,'phius_monthly climate data'!$CC27,FALSE),"")</f>
        <v>0</v>
      </c>
      <c r="J27" s="3" t="s">
        <v>77</v>
      </c>
      <c r="K27" s="3" t="s">
        <v>27</v>
      </c>
      <c r="N27" s="3" t="str">
        <v>FORT YUKON</v>
      </c>
      <c r="R27" s="3" t="str">
        <v>VICTORIA UNIV</v>
      </c>
      <c r="T27" s="3" t="str">
        <v>LEMOORE REEVES NAS</v>
      </c>
      <c r="U27" s="3" t="str">
        <v>LIMON</v>
      </c>
      <c r="X27" s="3" t="str">
        <v>ORLANDO INTL ARPT</v>
      </c>
      <c r="AA27" s="3" t="str">
        <v>MASON CITY MUNICIPAL ARPT</v>
      </c>
      <c r="AL27" s="3" t="str">
        <v>MUSKEGON COUNTY ARPT</v>
      </c>
      <c r="AM27" s="3" t="str">
        <v>HIBBING CHISHOLM-HIBBING AP</v>
      </c>
      <c r="BC27" s="3" t="str">
        <v>WHITE PLAINS WESTCHESTER CO A</v>
      </c>
      <c r="BQ27" s="3" t="str">
        <v>FORT WORTH MEACHAM</v>
      </c>
      <c r="BS27" s="3" t="str">
        <v>STAUNTON/SHENANDOAH</v>
      </c>
      <c r="BV27" s="3" t="str">
        <v>WALLA WALLA CITY COUNTY AP</v>
      </c>
      <c r="CC27">
        <v>25</v>
      </c>
      <c r="CE27" t="s">
        <v>34</v>
      </c>
      <c r="CF27" t="s">
        <v>1202</v>
      </c>
    </row>
    <row r="28" spans="1:84" x14ac:dyDescent="0.3">
      <c r="A28" s="1" t="s">
        <v>77</v>
      </c>
      <c r="B28" s="1" t="s">
        <v>8</v>
      </c>
      <c r="C28" s="1" t="s">
        <v>101</v>
      </c>
      <c r="D28" s="6">
        <v>75.599999999999994</v>
      </c>
      <c r="E28" s="6">
        <v>-44.9</v>
      </c>
      <c r="F28" s="1">
        <v>-34</v>
      </c>
      <c r="H28" s="2" t="str">
        <f t="shared" si="0"/>
        <v>MS</v>
      </c>
      <c r="I28" s="2">
        <f>IFERROR(HLOOKUP('Start Here'!$D$7,'phius_monthly climate data'!$L$3:$BZ$82,'phius_monthly climate data'!$CC28,FALSE),"")</f>
        <v>0</v>
      </c>
      <c r="J28" s="3" t="s">
        <v>77</v>
      </c>
      <c r="K28" s="3" t="s">
        <v>28</v>
      </c>
      <c r="N28" s="3" t="str">
        <v>GAMBELL</v>
      </c>
      <c r="R28" s="3" t="str">
        <v>W VANCOUVER</v>
      </c>
      <c r="T28" s="3" t="str">
        <v>LIVERMORE MUNICIPAL</v>
      </c>
      <c r="U28" s="3" t="str">
        <v>MONTROSE CO. ARPT</v>
      </c>
      <c r="X28" s="3" t="str">
        <v>ORLANDO SANFORD AIRPORT</v>
      </c>
      <c r="AA28" s="3" t="str">
        <v>MONTICELLO MUNI</v>
      </c>
      <c r="AL28" s="3" t="str">
        <v>OAKLAND CO INTL</v>
      </c>
      <c r="AM28" s="3" t="str">
        <v>HUTCHINSON (AWOS)</v>
      </c>
      <c r="BQ28" s="3" t="str">
        <v>FORT WORTH NAS</v>
      </c>
      <c r="BS28" s="3" t="str">
        <v>VIRGINIA TECH ARPT</v>
      </c>
      <c r="BV28" s="3" t="str">
        <v>WENATCHEE/PANGBORN</v>
      </c>
      <c r="CC28">
        <v>26</v>
      </c>
      <c r="CE28" t="s">
        <v>35</v>
      </c>
      <c r="CF28" t="s">
        <v>1202</v>
      </c>
    </row>
    <row r="29" spans="1:84" x14ac:dyDescent="0.3">
      <c r="A29" s="1" t="s">
        <v>77</v>
      </c>
      <c r="B29" s="1" t="s">
        <v>8</v>
      </c>
      <c r="C29" s="1" t="s">
        <v>102</v>
      </c>
      <c r="D29" s="6">
        <v>75.099999999999994</v>
      </c>
      <c r="E29" s="6">
        <v>-32</v>
      </c>
      <c r="F29" s="1">
        <v>-16</v>
      </c>
      <c r="H29" s="2" t="str">
        <f t="shared" si="0"/>
        <v>MT</v>
      </c>
      <c r="I29" s="2">
        <f>IFERROR(HLOOKUP('Start Here'!$D$7,'phius_monthly climate data'!$L$3:$BZ$82,'phius_monthly climate data'!$CC29,FALSE),"")</f>
        <v>0</v>
      </c>
      <c r="J29" s="3" t="s">
        <v>77</v>
      </c>
      <c r="K29" s="3" t="s">
        <v>29</v>
      </c>
      <c r="N29" s="3" t="str">
        <v>GULKANA INTERMEDIATE FIELD</v>
      </c>
      <c r="R29" s="3" t="str">
        <v>WHISTLER</v>
      </c>
      <c r="T29" s="3" t="str">
        <v>LOMPOC (AWOS)</v>
      </c>
      <c r="U29" s="3" t="str">
        <v>PUEBLO MEMORIAL AP</v>
      </c>
      <c r="X29" s="3" t="str">
        <v>PANAMA CITY BAY CO</v>
      </c>
      <c r="AA29" s="3" t="str">
        <v>MUSCATINE</v>
      </c>
      <c r="AL29" s="3" t="str">
        <v>OSCODA WURTSMITH AFB</v>
      </c>
      <c r="AM29" s="3" t="str">
        <v>INTERNATIONAL FALLS INTL AP</v>
      </c>
      <c r="BQ29" s="3" t="str">
        <v>GALVESTON/SCHOLES</v>
      </c>
      <c r="BS29" s="3" t="str">
        <v>WASHINGTON DC DULLES INT AR [STERLING - ISIS]</v>
      </c>
      <c r="BV29" s="3" t="str">
        <v>WHIDBEY ISLAND NAS</v>
      </c>
      <c r="CC29">
        <v>27</v>
      </c>
      <c r="CE29" t="s">
        <v>36</v>
      </c>
      <c r="CF29" t="s">
        <v>1202</v>
      </c>
    </row>
    <row r="30" spans="1:84" x14ac:dyDescent="0.3">
      <c r="A30" s="1" t="s">
        <v>77</v>
      </c>
      <c r="B30" s="1" t="s">
        <v>8</v>
      </c>
      <c r="C30" s="1" t="s">
        <v>103</v>
      </c>
      <c r="D30" s="6">
        <v>60.9</v>
      </c>
      <c r="E30" s="6">
        <v>4.7</v>
      </c>
      <c r="F30" s="1">
        <v>-1</v>
      </c>
      <c r="H30" s="2" t="str">
        <f t="shared" si="0"/>
        <v>NC</v>
      </c>
      <c r="I30" s="2">
        <f>IFERROR(HLOOKUP('Start Here'!$D$7,'phius_monthly climate data'!$L$3:$BZ$82,'phius_monthly climate data'!$CC30,FALSE),"")</f>
        <v>0</v>
      </c>
      <c r="J30" s="3" t="s">
        <v>77</v>
      </c>
      <c r="K30" s="3" t="s">
        <v>30</v>
      </c>
      <c r="N30" s="3" t="str">
        <v>GUSTAVUS</v>
      </c>
      <c r="R30" s="3" t="str">
        <v>WHITE ROCK</v>
      </c>
      <c r="T30" s="3" t="str">
        <v>LONG BEACH DAUGHERTY FLD</v>
      </c>
      <c r="U30" s="3" t="str">
        <v>RIFLE/GARFIELD RGNL</v>
      </c>
      <c r="X30" s="3" t="str">
        <v>PENSACOLA FOREST SHERMAN NAS</v>
      </c>
      <c r="AA30" s="3" t="str">
        <v>NEWTON MUNI</v>
      </c>
      <c r="AL30" s="3" t="str">
        <v>PELLSTON EMMET COUNTY AP</v>
      </c>
      <c r="AM30" s="3" t="str">
        <v>LITCHFIELD MUNI</v>
      </c>
      <c r="BQ30" s="3" t="str">
        <v>GEORGETOWN (AWOS)</v>
      </c>
      <c r="BS30" s="3" t="str">
        <v>WASHINGTON DC REAGAN AP</v>
      </c>
      <c r="BV30" s="3" t="str">
        <v>WILLIAM R FAIRCHILD</v>
      </c>
      <c r="CC30">
        <v>28</v>
      </c>
      <c r="CE30" t="s">
        <v>38</v>
      </c>
      <c r="CF30" t="s">
        <v>1202</v>
      </c>
    </row>
    <row r="31" spans="1:84" x14ac:dyDescent="0.3">
      <c r="A31" s="1" t="s">
        <v>77</v>
      </c>
      <c r="B31" s="1" t="s">
        <v>8</v>
      </c>
      <c r="C31" s="1" t="s">
        <v>104</v>
      </c>
      <c r="D31" s="6">
        <v>70</v>
      </c>
      <c r="E31" s="6">
        <v>-8.5</v>
      </c>
      <c r="F31" s="1">
        <v>-1</v>
      </c>
      <c r="H31" s="2" t="str">
        <f t="shared" si="0"/>
        <v>ND</v>
      </c>
      <c r="I31" s="2">
        <f>IFERROR(HLOOKUP('Start Here'!$D$7,'phius_monthly climate data'!$L$3:$BZ$82,'phius_monthly climate data'!$CC31,FALSE),"")</f>
        <v>0</v>
      </c>
      <c r="J31" s="3" t="s">
        <v>77</v>
      </c>
      <c r="K31" s="3" t="s">
        <v>31</v>
      </c>
      <c r="N31" s="3" t="str">
        <v>HOMER ARPT</v>
      </c>
      <c r="T31" s="3" t="str">
        <v>LOS ANGELES INTL ARPT</v>
      </c>
      <c r="U31" s="3" t="str">
        <v>TRINIDAD LAS ANIMAS COUNTY AP</v>
      </c>
      <c r="X31" s="3" t="str">
        <v>PENSACOLA REGIONAL AP</v>
      </c>
      <c r="AA31" s="3" t="str">
        <v>OELWEN</v>
      </c>
      <c r="AL31" s="3" t="str">
        <v>SAGINAW TRI CITY INTL AP</v>
      </c>
      <c r="AM31" s="3" t="str">
        <v>LITTLE FALLS (AWOS)</v>
      </c>
      <c r="BQ31" s="3" t="str">
        <v>HARLINGEN RIO GRANDE VALLEY I</v>
      </c>
      <c r="BS31" s="3" t="str">
        <v>WINCHESTER RGNL</v>
      </c>
      <c r="BV31" s="3" t="str">
        <v>YAKIMA AIR TERMINAL</v>
      </c>
      <c r="CC31">
        <v>29</v>
      </c>
      <c r="CE31" t="s">
        <v>39</v>
      </c>
      <c r="CF31" t="s">
        <v>1202</v>
      </c>
    </row>
    <row r="32" spans="1:84" x14ac:dyDescent="0.3">
      <c r="A32" s="1" t="s">
        <v>77</v>
      </c>
      <c r="B32" s="1" t="s">
        <v>8</v>
      </c>
      <c r="C32" s="1" t="s">
        <v>105</v>
      </c>
      <c r="D32" s="6">
        <v>57.8</v>
      </c>
      <c r="E32" s="6">
        <v>11.7</v>
      </c>
      <c r="F32" s="1">
        <v>17</v>
      </c>
      <c r="H32" s="2" t="str">
        <f t="shared" si="0"/>
        <v>NE</v>
      </c>
      <c r="I32" s="2">
        <f>IFERROR(HLOOKUP('Start Here'!$D$7,'phius_monthly climate data'!$L$3:$BZ$82,'phius_monthly climate data'!$CC32,FALSE),"")</f>
        <v>0</v>
      </c>
      <c r="J32" s="3" t="s">
        <v>77</v>
      </c>
      <c r="K32" s="3" t="s">
        <v>32</v>
      </c>
      <c r="N32" s="3" t="str">
        <v>HOOPER BAY</v>
      </c>
      <c r="T32" s="3" t="str">
        <v>MARCH AFB</v>
      </c>
      <c r="X32" s="3" t="str">
        <v>SARASOTA BRADENTON</v>
      </c>
      <c r="AA32" s="3" t="str">
        <v>ORANGE CITY</v>
      </c>
      <c r="AL32" s="3" t="str">
        <v>SAULT STE MARIE SANDERSON FIE</v>
      </c>
      <c r="AM32" s="3" t="str">
        <v>MANKATO(AWOS)</v>
      </c>
      <c r="BQ32" s="3" t="str">
        <v>HONDO MUNICIPAL AP</v>
      </c>
      <c r="BS32" s="3" t="str">
        <v>WISE/LONESOME PINE</v>
      </c>
      <c r="CC32">
        <v>30</v>
      </c>
      <c r="CE32" t="s">
        <v>40</v>
      </c>
      <c r="CF32" t="s">
        <v>1202</v>
      </c>
    </row>
    <row r="33" spans="1:84" x14ac:dyDescent="0.3">
      <c r="A33" s="1" t="s">
        <v>77</v>
      </c>
      <c r="B33" s="1" t="s">
        <v>8</v>
      </c>
      <c r="C33" s="1" t="s">
        <v>106</v>
      </c>
      <c r="D33" s="6">
        <v>67</v>
      </c>
      <c r="E33" s="6">
        <v>1.9</v>
      </c>
      <c r="F33" s="1">
        <v>2</v>
      </c>
      <c r="H33" s="2" t="str">
        <f t="shared" si="0"/>
        <v>NL</v>
      </c>
      <c r="I33" s="2">
        <f>IFERROR(HLOOKUP('Start Here'!$D$7,'phius_monthly climate data'!$L$3:$BZ$82,'phius_monthly climate data'!$CC33,FALSE),"")</f>
        <v>0</v>
      </c>
      <c r="J33" s="3" t="s">
        <v>77</v>
      </c>
      <c r="K33" s="3" t="s">
        <v>33</v>
      </c>
      <c r="N33" s="3" t="str">
        <v>HYDABURG SEAPLANE</v>
      </c>
      <c r="T33" s="3" t="str">
        <v>MERCED/MACREADY FLD</v>
      </c>
      <c r="X33" s="3" t="str">
        <v>SOUTHWEST FLORIDA I</v>
      </c>
      <c r="AA33" s="3" t="str">
        <v>OTTUMWA INDUSTRIAL AP</v>
      </c>
      <c r="AL33" s="3" t="str">
        <v>ST.CLAIR COUNTY INT</v>
      </c>
      <c r="AM33" s="3" t="str">
        <v>MINNEAPOLIS-ST PAUL INT ARP</v>
      </c>
      <c r="BQ33" s="3" t="str">
        <v>HOUSTON BUSH INTERCONTINENTAL</v>
      </c>
      <c r="CC33">
        <v>31</v>
      </c>
      <c r="CE33" t="s">
        <v>41</v>
      </c>
      <c r="CF33" t="s">
        <v>1202</v>
      </c>
    </row>
    <row r="34" spans="1:84" x14ac:dyDescent="0.3">
      <c r="A34" s="1" t="s">
        <v>77</v>
      </c>
      <c r="B34" s="1" t="s">
        <v>8</v>
      </c>
      <c r="C34" s="1" t="s">
        <v>107</v>
      </c>
      <c r="D34" s="6">
        <v>62.8</v>
      </c>
      <c r="E34" s="6">
        <v>-41.3</v>
      </c>
      <c r="F34" s="1">
        <v>-45</v>
      </c>
      <c r="H34" s="2" t="str">
        <f t="shared" si="0"/>
        <v>NH</v>
      </c>
      <c r="I34" s="2">
        <f>IFERROR(HLOOKUP('Start Here'!$D$7,'phius_monthly climate data'!$L$3:$BZ$82,'phius_monthly climate data'!$CC34,FALSE),"")</f>
        <v>0</v>
      </c>
      <c r="J34" s="3" t="s">
        <v>77</v>
      </c>
      <c r="K34" s="3" t="s">
        <v>34</v>
      </c>
      <c r="N34" s="3" t="str">
        <v>ILIAMNA ARPT</v>
      </c>
      <c r="T34" s="3" t="str">
        <v>MODESTO CITY-COUNTY AP</v>
      </c>
      <c r="X34" s="3" t="str">
        <v>ST LUCIE CO INTL</v>
      </c>
      <c r="AA34" s="3" t="str">
        <v>RED OAK</v>
      </c>
      <c r="AL34" s="3" t="str">
        <v>TRAVERSE CITY CHERRY CAPITAL</v>
      </c>
      <c r="AM34" s="3" t="str">
        <v>MINNEAPOLIS/CRYSTAL</v>
      </c>
      <c r="BQ34" s="3" t="str">
        <v>HOUSTON ELLINGTON AFB [CLEAR LAKE - UT]</v>
      </c>
      <c r="CC34">
        <v>32</v>
      </c>
      <c r="CE34" t="s">
        <v>42</v>
      </c>
      <c r="CF34" t="s">
        <v>1202</v>
      </c>
    </row>
    <row r="35" spans="1:84" x14ac:dyDescent="0.3">
      <c r="A35" s="1" t="s">
        <v>77</v>
      </c>
      <c r="B35" s="1" t="s">
        <v>8</v>
      </c>
      <c r="C35" s="1" t="s">
        <v>108</v>
      </c>
      <c r="D35" s="6">
        <v>66</v>
      </c>
      <c r="E35" s="6">
        <v>-14.7</v>
      </c>
      <c r="F35" s="1">
        <v>-7</v>
      </c>
      <c r="H35" s="2" t="str">
        <f t="shared" si="0"/>
        <v>NJ</v>
      </c>
      <c r="I35" s="2">
        <f>IFERROR(HLOOKUP('Start Here'!$D$7,'phius_monthly climate data'!$L$3:$BZ$82,'phius_monthly climate data'!$CC35,FALSE),"")</f>
        <v>0</v>
      </c>
      <c r="J35" s="3" t="s">
        <v>77</v>
      </c>
      <c r="K35" s="3" t="s">
        <v>35</v>
      </c>
      <c r="N35" s="3" t="str">
        <v>JUNEAU INT ARPT</v>
      </c>
      <c r="T35" s="3" t="str">
        <v>MONTAGUE SISKIYOU COUNTY AP</v>
      </c>
      <c r="X35" s="3" t="str">
        <v>ST PETERSBURG ALBERT WHITTED</v>
      </c>
      <c r="AA35" s="3" t="str">
        <v>SHELDON</v>
      </c>
      <c r="AM35" s="3" t="str">
        <v>MORA MUNI (AWOS)</v>
      </c>
      <c r="BQ35" s="3" t="str">
        <v>HOUSTON WILLIAM P HOBBY AP</v>
      </c>
      <c r="CC35">
        <v>33</v>
      </c>
      <c r="CE35" t="s">
        <v>43</v>
      </c>
      <c r="CF35" t="s">
        <v>1202</v>
      </c>
    </row>
    <row r="36" spans="1:84" x14ac:dyDescent="0.3">
      <c r="A36" s="1" t="s">
        <v>77</v>
      </c>
      <c r="B36" s="1" t="s">
        <v>8</v>
      </c>
      <c r="C36" s="1" t="s">
        <v>109</v>
      </c>
      <c r="D36" s="6">
        <v>59.9</v>
      </c>
      <c r="E36" s="6">
        <v>21.2</v>
      </c>
      <c r="F36" s="1">
        <v>19</v>
      </c>
      <c r="H36" s="2" t="str">
        <f t="shared" si="0"/>
        <v>NM</v>
      </c>
      <c r="I36" s="2">
        <f>IFERROR(HLOOKUP('Start Here'!$D$7,'phius_monthly climate data'!$L$3:$BZ$82,'phius_monthly climate data'!$CC36,FALSE),"")</f>
        <v>0</v>
      </c>
      <c r="J36" s="3" t="s">
        <v>77</v>
      </c>
      <c r="K36" s="3" t="s">
        <v>36</v>
      </c>
      <c r="N36" s="3" t="str">
        <v>KAKE SEAPLANE BASE</v>
      </c>
      <c r="T36" s="3" t="str">
        <v>MONTEREY NAF</v>
      </c>
      <c r="X36" s="3" t="str">
        <v>ST PETERSBURG CLEAR</v>
      </c>
      <c r="AA36" s="3" t="str">
        <v>SHENANDOAH MUNI</v>
      </c>
      <c r="AM36" s="3" t="str">
        <v>MORRIS MUNI (AWOS)</v>
      </c>
      <c r="BQ36" s="3" t="str">
        <v>HOUSTON/D.W. HOOKS</v>
      </c>
      <c r="CC36">
        <v>34</v>
      </c>
      <c r="CE36" t="s">
        <v>44</v>
      </c>
      <c r="CF36" t="s">
        <v>1202</v>
      </c>
    </row>
    <row r="37" spans="1:84" x14ac:dyDescent="0.3">
      <c r="A37" s="1" t="s">
        <v>77</v>
      </c>
      <c r="B37" s="1" t="s">
        <v>8</v>
      </c>
      <c r="C37" s="1" t="s">
        <v>110</v>
      </c>
      <c r="D37" s="6">
        <v>64</v>
      </c>
      <c r="E37" s="6">
        <v>-19.600000000000001</v>
      </c>
      <c r="F37" s="1">
        <v>-25</v>
      </c>
      <c r="H37" s="2" t="str">
        <f t="shared" si="0"/>
        <v>NS</v>
      </c>
      <c r="I37" s="2">
        <f>IFERROR(HLOOKUP('Start Here'!$D$7,'phius_monthly climate data'!$L$3:$BZ$82,'phius_monthly climate data'!$CC37,FALSE),"")</f>
        <v>0</v>
      </c>
      <c r="J37" s="3" t="s">
        <v>72</v>
      </c>
      <c r="K37" s="3" t="s">
        <v>37</v>
      </c>
      <c r="N37" s="3" t="str">
        <v>KENAI MUNICIPAL AP</v>
      </c>
      <c r="T37" s="3" t="str">
        <v>MOUNTAIN VIEW MOFFETT FLD NAS</v>
      </c>
      <c r="X37" s="3" t="str">
        <v>TALLAHASSEE REGIONAL AP [ISIS]</v>
      </c>
      <c r="AA37" s="3" t="str">
        <v>SIOUX CITY SIOUX GATEWAY AP</v>
      </c>
      <c r="AM37" s="3" t="str">
        <v>NEW ULM MUNI (AWOS)</v>
      </c>
      <c r="BQ37" s="3" t="str">
        <v>KINGSVILLE</v>
      </c>
      <c r="CC37">
        <v>35</v>
      </c>
      <c r="CE37" t="s">
        <v>45</v>
      </c>
      <c r="CF37" t="s">
        <v>1202</v>
      </c>
    </row>
    <row r="38" spans="1:84" x14ac:dyDescent="0.3">
      <c r="A38" s="1" t="s">
        <v>77</v>
      </c>
      <c r="B38" s="1" t="s">
        <v>8</v>
      </c>
      <c r="C38" s="1" t="s">
        <v>111</v>
      </c>
      <c r="D38" s="6">
        <v>78.099999999999994</v>
      </c>
      <c r="E38" s="6">
        <v>-38.6</v>
      </c>
      <c r="F38" s="1">
        <v>-22</v>
      </c>
      <c r="H38" s="2" t="str">
        <f t="shared" si="0"/>
        <v>NT</v>
      </c>
      <c r="I38" s="2">
        <f>IFERROR(HLOOKUP('Start Here'!$D$7,'phius_monthly climate data'!$L$3:$BZ$82,'phius_monthly climate data'!$CC38,FALSE),"")</f>
        <v>0</v>
      </c>
      <c r="J38" s="3" t="s">
        <v>77</v>
      </c>
      <c r="K38" s="3" t="s">
        <v>38</v>
      </c>
      <c r="N38" s="3" t="str">
        <v>KETCHIKAN INTL AP</v>
      </c>
      <c r="T38" s="3" t="str">
        <v>NAPA CO. AIRPORT</v>
      </c>
      <c r="X38" s="3" t="str">
        <v>TAMPA INTERNATIONAL AP</v>
      </c>
      <c r="AA38" s="3" t="str">
        <v>SPENCER</v>
      </c>
      <c r="AM38" s="3" t="str">
        <v>ORR</v>
      </c>
      <c r="BQ38" s="3" t="str">
        <v>LAREDO INTL AP [UT]</v>
      </c>
      <c r="CC38">
        <v>36</v>
      </c>
      <c r="CE38" t="s">
        <v>46</v>
      </c>
      <c r="CF38" t="s">
        <v>1202</v>
      </c>
    </row>
    <row r="39" spans="1:84" x14ac:dyDescent="0.3">
      <c r="A39" s="1" t="s">
        <v>77</v>
      </c>
      <c r="B39" s="1" t="s">
        <v>8</v>
      </c>
      <c r="C39" s="1" t="s">
        <v>112</v>
      </c>
      <c r="D39" s="6">
        <v>78.5</v>
      </c>
      <c r="E39" s="6">
        <v>-39.6</v>
      </c>
      <c r="F39" s="1">
        <v>-20</v>
      </c>
      <c r="H39" s="2" t="str">
        <f t="shared" si="0"/>
        <v>NU</v>
      </c>
      <c r="I39" s="2">
        <f>IFERROR(HLOOKUP('Start Here'!$D$7,'phius_monthly climate data'!$L$3:$BZ$82,'phius_monthly climate data'!$CC39,FALSE),"")</f>
        <v>0</v>
      </c>
      <c r="J39" s="3" t="s">
        <v>77</v>
      </c>
      <c r="K39" s="3" t="s">
        <v>39</v>
      </c>
      <c r="N39" s="3" t="str">
        <v>KING SALMON ARPT</v>
      </c>
      <c r="T39" s="3" t="str">
        <v>NEEDLES AIRPORT</v>
      </c>
      <c r="X39" s="3" t="str">
        <v>TYNDALL AFB</v>
      </c>
      <c r="AA39" s="3" t="str">
        <v>STORM LAKE</v>
      </c>
      <c r="AM39" s="3" t="str">
        <v>OWATONNA (AWOS)</v>
      </c>
      <c r="BQ39" s="3" t="str">
        <v>LONGVIEW GREGG COUNTY AP [OVERTON - UT]</v>
      </c>
      <c r="CC39">
        <v>37</v>
      </c>
      <c r="CE39" t="s">
        <v>47</v>
      </c>
      <c r="CF39" t="s">
        <v>1202</v>
      </c>
    </row>
    <row r="40" spans="1:84" x14ac:dyDescent="0.3">
      <c r="A40" s="1" t="s">
        <v>77</v>
      </c>
      <c r="B40" s="1" t="s">
        <v>8</v>
      </c>
      <c r="C40" s="1" t="s">
        <v>113</v>
      </c>
      <c r="D40" s="6">
        <v>75.400000000000006</v>
      </c>
      <c r="E40" s="6">
        <v>-50.7</v>
      </c>
      <c r="F40" s="1">
        <v>-36</v>
      </c>
      <c r="H40" s="2" t="str">
        <f t="shared" si="0"/>
        <v>NV</v>
      </c>
      <c r="I40" s="2">
        <f>IFERROR(HLOOKUP('Start Here'!$D$7,'phius_monthly climate data'!$L$3:$BZ$82,'phius_monthly climate data'!$CC40,FALSE),"")</f>
        <v>0</v>
      </c>
      <c r="J40" s="3" t="s">
        <v>77</v>
      </c>
      <c r="K40" s="3" t="s">
        <v>40</v>
      </c>
      <c r="N40" s="3" t="str">
        <v>KODIAK AIRPORT</v>
      </c>
      <c r="T40" s="3" t="str">
        <v>OAKLAND METROPOLITAN ARPT</v>
      </c>
      <c r="X40" s="3" t="str">
        <v>VALPARAISO EGLIN AFB</v>
      </c>
      <c r="AA40" s="3" t="str">
        <v>WASHINGTON</v>
      </c>
      <c r="AM40" s="3" t="str">
        <v>PARK RAPIDS MUNICIPAL AP</v>
      </c>
      <c r="BQ40" s="3" t="str">
        <v>LUBBOCK INTERNATIONAL AP</v>
      </c>
      <c r="CC40">
        <v>38</v>
      </c>
      <c r="CE40" t="s">
        <v>48</v>
      </c>
      <c r="CF40" t="s">
        <v>1202</v>
      </c>
    </row>
    <row r="41" spans="1:84" x14ac:dyDescent="0.3">
      <c r="A41" s="1" t="s">
        <v>77</v>
      </c>
      <c r="B41" s="1" t="s">
        <v>8</v>
      </c>
      <c r="C41" s="1" t="s">
        <v>114</v>
      </c>
      <c r="D41" s="6">
        <v>52.4</v>
      </c>
      <c r="E41" s="6">
        <v>-11.4</v>
      </c>
      <c r="F41" s="1">
        <v>-11</v>
      </c>
      <c r="H41" s="2" t="str">
        <f t="shared" si="0"/>
        <v>NY</v>
      </c>
      <c r="I41" s="2">
        <f>IFERROR(HLOOKUP('Start Here'!$D$7,'phius_monthly climate data'!$L$3:$BZ$82,'phius_monthly climate data'!$CC41,FALSE),"")</f>
        <v>0</v>
      </c>
      <c r="J41" s="3" t="s">
        <v>77</v>
      </c>
      <c r="K41" s="3" t="s">
        <v>41</v>
      </c>
      <c r="N41" s="3" t="str">
        <v>KOTZEBUE RALPH WEIN MEMORIAL</v>
      </c>
      <c r="T41" s="3" t="str">
        <v>OXNARD AIRPORT</v>
      </c>
      <c r="X41" s="3" t="str">
        <v>VALPARAISO HURLBURT</v>
      </c>
      <c r="AA41" s="3" t="str">
        <v>WATERLOO MUNICIPAL AP</v>
      </c>
      <c r="AM41" s="3" t="str">
        <v>PIPESTONE (AWOS)</v>
      </c>
      <c r="BQ41" s="3" t="str">
        <v>LUFKIN ANGELINA CO</v>
      </c>
      <c r="CC41">
        <v>39</v>
      </c>
      <c r="CE41" t="s">
        <v>49</v>
      </c>
      <c r="CF41" t="s">
        <v>1202</v>
      </c>
    </row>
    <row r="42" spans="1:84" x14ac:dyDescent="0.3">
      <c r="A42" s="1" t="s">
        <v>77</v>
      </c>
      <c r="B42" s="1" t="s">
        <v>8</v>
      </c>
      <c r="C42" s="1" t="s">
        <v>115</v>
      </c>
      <c r="D42" s="6">
        <v>74.099999999999994</v>
      </c>
      <c r="E42" s="6">
        <v>-33.200000000000003</v>
      </c>
      <c r="F42" s="1">
        <v>-28</v>
      </c>
      <c r="H42" s="2" t="str">
        <f t="shared" si="0"/>
        <v>OH</v>
      </c>
      <c r="I42" s="2">
        <f>IFERROR(HLOOKUP('Start Here'!$D$7,'phius_monthly climate data'!$L$3:$BZ$82,'phius_monthly climate data'!$CC42,FALSE),"")</f>
        <v>0</v>
      </c>
      <c r="J42" s="3" t="s">
        <v>77</v>
      </c>
      <c r="K42" s="3" t="s">
        <v>42</v>
      </c>
      <c r="N42" s="3" t="str">
        <v>LAKE HOOD SEAPLANE</v>
      </c>
      <c r="T42" s="3" t="str">
        <v>PALM SPRINGS INTL</v>
      </c>
      <c r="X42" s="3" t="str">
        <v>VERO BEACH MUNICIPAL ARPT</v>
      </c>
      <c r="AA42" s="3" t="str">
        <v>WEBSTER CITY</v>
      </c>
      <c r="AM42" s="3" t="str">
        <v>RED WING</v>
      </c>
      <c r="BQ42" s="3" t="str">
        <v>MARFA AP</v>
      </c>
      <c r="CC42">
        <v>40</v>
      </c>
      <c r="CE42" t="s">
        <v>50</v>
      </c>
      <c r="CF42" t="s">
        <v>1202</v>
      </c>
    </row>
    <row r="43" spans="1:84" x14ac:dyDescent="0.3">
      <c r="A43" s="1" t="s">
        <v>77</v>
      </c>
      <c r="B43" s="1" t="s">
        <v>8</v>
      </c>
      <c r="C43" s="1" t="s">
        <v>116</v>
      </c>
      <c r="D43" s="6">
        <v>66.099999999999994</v>
      </c>
      <c r="E43" s="6">
        <v>5.3</v>
      </c>
      <c r="F43" s="1">
        <v>-4</v>
      </c>
      <c r="H43" s="2" t="str">
        <f t="shared" si="0"/>
        <v>OK</v>
      </c>
      <c r="I43" s="2">
        <f>IFERROR(HLOOKUP('Start Here'!$D$7,'phius_monthly climate data'!$L$3:$BZ$82,'phius_monthly climate data'!$CC43,FALSE),"")</f>
        <v>0</v>
      </c>
      <c r="J43" s="3" t="s">
        <v>77</v>
      </c>
      <c r="K43" s="3" t="s">
        <v>43</v>
      </c>
      <c r="N43" s="3" t="str">
        <v>MCGRATH ARPT</v>
      </c>
      <c r="T43" s="3" t="str">
        <v>PALM SPRINGS THERMAL AP</v>
      </c>
      <c r="X43" s="3" t="str">
        <v>WHITING FIELD NAAS</v>
      </c>
      <c r="AM43" s="3" t="str">
        <v>REDWOOD FALLS MUNI</v>
      </c>
      <c r="BQ43" s="3" t="str">
        <v>MC GREGOR (AWOS)</v>
      </c>
      <c r="CC43">
        <v>41</v>
      </c>
      <c r="CE43" t="s">
        <v>51</v>
      </c>
      <c r="CF43" t="s">
        <v>1202</v>
      </c>
    </row>
    <row r="44" spans="1:84" x14ac:dyDescent="0.3">
      <c r="A44" s="1" t="s">
        <v>77</v>
      </c>
      <c r="B44" s="1" t="s">
        <v>8</v>
      </c>
      <c r="C44" s="1" t="s">
        <v>117</v>
      </c>
      <c r="D44" s="6">
        <v>63.2</v>
      </c>
      <c r="E44" s="6">
        <v>4</v>
      </c>
      <c r="F44" s="1">
        <v>7</v>
      </c>
      <c r="H44" s="2" t="str">
        <f t="shared" si="0"/>
        <v>OR</v>
      </c>
      <c r="I44" s="2">
        <f>IFERROR(HLOOKUP('Start Here'!$D$7,'phius_monthly climate data'!$L$3:$BZ$82,'phius_monthly climate data'!$CC44,FALSE),"")</f>
        <v>0</v>
      </c>
      <c r="J44" s="3" t="s">
        <v>77</v>
      </c>
      <c r="K44" s="3" t="s">
        <v>44</v>
      </c>
      <c r="N44" s="3" t="str">
        <v>MEKORYUK</v>
      </c>
      <c r="T44" s="3" t="str">
        <v>PALMDALE AIRPORT</v>
      </c>
      <c r="AM44" s="3" t="str">
        <v>ROCHESTER INTERNATIONAL ARPT</v>
      </c>
      <c r="BQ44" s="3" t="str">
        <v>MCALLEN MILLER INTL AP [EDINBURG - UT]</v>
      </c>
      <c r="CC44">
        <v>42</v>
      </c>
      <c r="CE44" t="s">
        <v>53</v>
      </c>
      <c r="CF44" t="s">
        <v>1202</v>
      </c>
    </row>
    <row r="45" spans="1:84" x14ac:dyDescent="0.3">
      <c r="A45" s="1" t="s">
        <v>77</v>
      </c>
      <c r="B45" s="1" t="s">
        <v>8</v>
      </c>
      <c r="C45" s="1" t="s">
        <v>118</v>
      </c>
      <c r="D45" s="6">
        <v>62.7</v>
      </c>
      <c r="E45" s="6">
        <v>-11.3</v>
      </c>
      <c r="F45" s="1">
        <v>-2</v>
      </c>
      <c r="H45" s="2" t="str">
        <f t="shared" si="0"/>
        <v>PA</v>
      </c>
      <c r="I45" s="2">
        <f>IFERROR(HLOOKUP('Start Here'!$D$7,'phius_monthly climate data'!$L$3:$BZ$82,'phius_monthly climate data'!$CC45,FALSE),"")</f>
        <v>0</v>
      </c>
      <c r="J45" s="3" t="s">
        <v>77</v>
      </c>
      <c r="K45" s="3" t="s">
        <v>45</v>
      </c>
      <c r="N45" s="3" t="str">
        <v>MIDDLETON ISLAND AUT</v>
      </c>
      <c r="T45" s="3" t="str">
        <v>PASO ROBLES MUNICIPAL ARPT</v>
      </c>
      <c r="AM45" s="3" t="str">
        <v>ROSEAU MUNI (AWOS)</v>
      </c>
      <c r="BQ45" s="3" t="str">
        <v>MIDLAND INTERNATIONAL AP</v>
      </c>
      <c r="CC45">
        <v>43</v>
      </c>
      <c r="CE45" t="s">
        <v>54</v>
      </c>
      <c r="CF45" t="s">
        <v>1202</v>
      </c>
    </row>
    <row r="46" spans="1:84" x14ac:dyDescent="0.3">
      <c r="A46" s="1" t="s">
        <v>77</v>
      </c>
      <c r="B46" s="1" t="s">
        <v>8</v>
      </c>
      <c r="C46" s="1" t="s">
        <v>119</v>
      </c>
      <c r="D46" s="6">
        <v>66.3</v>
      </c>
      <c r="E46" s="6">
        <v>21.3</v>
      </c>
      <c r="F46" s="1">
        <v>19</v>
      </c>
      <c r="H46" s="2" t="str">
        <f t="shared" si="0"/>
        <v>RI</v>
      </c>
      <c r="I46" s="2">
        <f>IFERROR(HLOOKUP('Start Here'!$D$7,'phius_monthly climate data'!$L$3:$BZ$82,'phius_monthly climate data'!$CC46,FALSE),"")</f>
        <v>0</v>
      </c>
      <c r="J46" s="3" t="s">
        <v>77</v>
      </c>
      <c r="K46" s="3" t="s">
        <v>46</v>
      </c>
      <c r="N46" s="3" t="str">
        <v>NENANA MUNICIPAL AP</v>
      </c>
      <c r="T46" s="3" t="str">
        <v>POINT MUGU NF</v>
      </c>
      <c r="AM46" s="3" t="str">
        <v>SILVER BAY</v>
      </c>
      <c r="BQ46" s="3" t="str">
        <v>MINERAL WELLS MUNICIPAL AP</v>
      </c>
      <c r="CC46">
        <v>44</v>
      </c>
      <c r="CE46" t="s">
        <v>57</v>
      </c>
      <c r="CF46" t="s">
        <v>1202</v>
      </c>
    </row>
    <row r="47" spans="1:84" x14ac:dyDescent="0.3">
      <c r="A47" s="1" t="s">
        <v>77</v>
      </c>
      <c r="B47" s="1" t="s">
        <v>8</v>
      </c>
      <c r="C47" s="1" t="s">
        <v>120</v>
      </c>
      <c r="D47" s="6">
        <v>67.400000000000006</v>
      </c>
      <c r="E47" s="6">
        <v>-14.6</v>
      </c>
      <c r="F47" s="1">
        <v>0</v>
      </c>
      <c r="H47" s="2" t="str">
        <f t="shared" si="0"/>
        <v>SC</v>
      </c>
      <c r="I47" s="2">
        <f>IFERROR(HLOOKUP('Start Here'!$D$7,'phius_monthly climate data'!$L$3:$BZ$82,'phius_monthly climate data'!$CC47,FALSE),"")</f>
        <v>0</v>
      </c>
      <c r="J47" s="3" t="s">
        <v>77</v>
      </c>
      <c r="K47" s="3" t="s">
        <v>47</v>
      </c>
      <c r="N47" s="3" t="str">
        <v>NOME MUNICIPAL ARPT</v>
      </c>
      <c r="T47" s="3" t="str">
        <v>PORTERVILLE (AWOS)</v>
      </c>
      <c r="AM47" s="3" t="str">
        <v>SOUTH ST PAUL MUNI</v>
      </c>
      <c r="BQ47" s="3" t="str">
        <v>NACOGDOCHES (AWOS)</v>
      </c>
      <c r="CC47">
        <v>45</v>
      </c>
      <c r="CE47" t="s">
        <v>59</v>
      </c>
      <c r="CF47" t="s">
        <v>1202</v>
      </c>
    </row>
    <row r="48" spans="1:84" x14ac:dyDescent="0.3">
      <c r="A48" s="1" t="s">
        <v>77</v>
      </c>
      <c r="B48" s="1" t="s">
        <v>8</v>
      </c>
      <c r="C48" s="1" t="s">
        <v>121</v>
      </c>
      <c r="D48" s="6">
        <v>70.099999999999994</v>
      </c>
      <c r="E48" s="6">
        <v>8.9</v>
      </c>
      <c r="F48" s="1">
        <v>8</v>
      </c>
      <c r="H48" s="2" t="str">
        <f t="shared" si="0"/>
        <v>SD</v>
      </c>
      <c r="I48" s="2">
        <f>IFERROR(HLOOKUP('Start Here'!$D$7,'phius_monthly climate data'!$L$3:$BZ$82,'phius_monthly climate data'!$CC48,FALSE),"")</f>
        <v>0</v>
      </c>
      <c r="J48" s="3" t="s">
        <v>77</v>
      </c>
      <c r="K48" s="3" t="s">
        <v>48</v>
      </c>
      <c r="N48" s="3" t="str">
        <v>NORTHWAY AIRPORT</v>
      </c>
      <c r="T48" s="3" t="str">
        <v>RED BLUFF MUNICIPAL ARPT</v>
      </c>
      <c r="AM48" s="3" t="str">
        <v>ST CLOUD REGIONAL ARPT</v>
      </c>
      <c r="BQ48" s="3" t="str">
        <v>PALACIOS MUNICIPAL AP</v>
      </c>
      <c r="CC48">
        <v>46</v>
      </c>
      <c r="CE48" t="s">
        <v>60</v>
      </c>
      <c r="CF48" t="s">
        <v>1202</v>
      </c>
    </row>
    <row r="49" spans="1:84" x14ac:dyDescent="0.3">
      <c r="A49" s="1" t="s">
        <v>77</v>
      </c>
      <c r="B49" s="1" t="s">
        <v>8</v>
      </c>
      <c r="C49" s="1" t="s">
        <v>122</v>
      </c>
      <c r="D49" s="6">
        <v>65.599999999999994</v>
      </c>
      <c r="E49" s="6">
        <v>16.3</v>
      </c>
      <c r="F49" s="1">
        <v>12</v>
      </c>
      <c r="H49" s="2" t="str">
        <f t="shared" si="0"/>
        <v>TN</v>
      </c>
      <c r="I49" s="2">
        <f>IFERROR(HLOOKUP('Start Here'!$D$7,'phius_monthly climate data'!$L$3:$BZ$82,'phius_monthly climate data'!$CC49,FALSE),"")</f>
        <v>0</v>
      </c>
      <c r="J49" s="3" t="s">
        <v>77</v>
      </c>
      <c r="K49" s="3" t="s">
        <v>49</v>
      </c>
      <c r="N49" s="3" t="str">
        <v>PALMER MUNICIPAL</v>
      </c>
      <c r="T49" s="3" t="str">
        <v>REDDING MUNICIPAL ARPT</v>
      </c>
      <c r="AM49" s="3" t="str">
        <v>ST PAUL DOWNTOWN AP</v>
      </c>
      <c r="BQ49" s="3" t="str">
        <v>PORT ARTHUR JEFFERSON COUNTY</v>
      </c>
      <c r="CC49">
        <v>47</v>
      </c>
      <c r="CE49" t="s">
        <v>62</v>
      </c>
      <c r="CF49" t="s">
        <v>1202</v>
      </c>
    </row>
    <row r="50" spans="1:84" x14ac:dyDescent="0.3">
      <c r="A50" s="1" t="s">
        <v>77</v>
      </c>
      <c r="B50" s="1" t="s">
        <v>8</v>
      </c>
      <c r="C50" s="1" t="s">
        <v>123</v>
      </c>
      <c r="D50" s="6">
        <v>66.400000000000006</v>
      </c>
      <c r="E50" s="6">
        <v>-15.9</v>
      </c>
      <c r="F50" s="1">
        <v>-1</v>
      </c>
      <c r="H50" s="2" t="str">
        <f t="shared" si="0"/>
        <v>TX</v>
      </c>
      <c r="I50" s="2">
        <f>IFERROR(HLOOKUP('Start Here'!$D$7,'phius_monthly climate data'!$L$3:$BZ$82,'phius_monthly climate data'!$CC50,FALSE),"")</f>
        <v>0</v>
      </c>
      <c r="J50" s="3" t="s">
        <v>77</v>
      </c>
      <c r="K50" s="3" t="s">
        <v>50</v>
      </c>
      <c r="N50" s="3" t="str">
        <v>PETERSBURG</v>
      </c>
      <c r="T50" s="3" t="str">
        <v>RIVERSIDE MUNI</v>
      </c>
      <c r="AM50" s="3" t="str">
        <v>THIEF RIVER(AWOS)</v>
      </c>
      <c r="BQ50" s="3" t="str">
        <v>RANDOLPH AFB</v>
      </c>
      <c r="CC50">
        <v>48</v>
      </c>
      <c r="CE50" t="s">
        <v>63</v>
      </c>
      <c r="CF50" t="s">
        <v>1202</v>
      </c>
    </row>
    <row r="51" spans="1:84" x14ac:dyDescent="0.3">
      <c r="A51" s="1" t="s">
        <v>77</v>
      </c>
      <c r="B51" s="1" t="s">
        <v>8</v>
      </c>
      <c r="C51" s="1" t="s">
        <v>124</v>
      </c>
      <c r="D51" s="6">
        <v>68.900000000000006</v>
      </c>
      <c r="E51" s="6">
        <v>18.899999999999999</v>
      </c>
      <c r="F51" s="1">
        <v>9</v>
      </c>
      <c r="H51" s="2" t="str">
        <f t="shared" si="0"/>
        <v>UT</v>
      </c>
      <c r="I51" s="2">
        <f>IFERROR(HLOOKUP('Start Here'!$D$7,'phius_monthly climate data'!$L$3:$BZ$82,'phius_monthly climate data'!$CC51,FALSE),"")</f>
        <v>0</v>
      </c>
      <c r="J51" s="3" t="s">
        <v>77</v>
      </c>
      <c r="K51" s="3" t="s">
        <v>51</v>
      </c>
      <c r="N51" s="3" t="str">
        <v>POINT HOPE (AWOS)</v>
      </c>
      <c r="T51" s="3" t="str">
        <v>SACRAMENTO EXECUTIVE ARPT</v>
      </c>
      <c r="AM51" s="3" t="str">
        <v>WHEATON NDB (AWOS)</v>
      </c>
      <c r="BQ51" s="3" t="str">
        <v>ROCKPORT/ARANSAS CO</v>
      </c>
      <c r="CC51">
        <v>49</v>
      </c>
      <c r="CE51" t="s">
        <v>64</v>
      </c>
      <c r="CF51" t="s">
        <v>1202</v>
      </c>
    </row>
    <row r="52" spans="1:84" x14ac:dyDescent="0.3">
      <c r="A52" s="1" t="s">
        <v>77</v>
      </c>
      <c r="B52" s="1" t="s">
        <v>8</v>
      </c>
      <c r="C52" s="1" t="s">
        <v>125</v>
      </c>
      <c r="D52" s="6">
        <v>68.7</v>
      </c>
      <c r="E52" s="6">
        <v>-19.100000000000001</v>
      </c>
      <c r="F52" s="1">
        <v>-10</v>
      </c>
      <c r="H52" s="2" t="str">
        <f t="shared" si="0"/>
        <v>VA</v>
      </c>
      <c r="I52" s="2">
        <f>IFERROR(HLOOKUP('Start Here'!$D$7,'phius_monthly climate data'!$L$3:$BZ$82,'phius_monthly climate data'!$CC52,FALSE),"")</f>
        <v>0</v>
      </c>
      <c r="J52" s="3" t="s">
        <v>72</v>
      </c>
      <c r="K52" s="3" t="s">
        <v>52</v>
      </c>
      <c r="N52" s="3" t="str">
        <v>PORT HEIDEN</v>
      </c>
      <c r="T52" s="3" t="str">
        <v>SACRAMENTO METROPOLITAN AP</v>
      </c>
      <c r="AM52" s="3" t="str">
        <v>WILLMAR</v>
      </c>
      <c r="BQ52" s="3" t="str">
        <v>SAN ANGELO MATHIS FIELD</v>
      </c>
      <c r="CC52">
        <v>50</v>
      </c>
      <c r="CE52" t="s">
        <v>65</v>
      </c>
      <c r="CF52" t="s">
        <v>1202</v>
      </c>
    </row>
    <row r="53" spans="1:84" x14ac:dyDescent="0.3">
      <c r="A53" s="1" t="s">
        <v>77</v>
      </c>
      <c r="B53" s="1" t="s">
        <v>8</v>
      </c>
      <c r="C53" s="1" t="s">
        <v>126</v>
      </c>
      <c r="D53" s="6">
        <v>64.900000000000006</v>
      </c>
      <c r="E53" s="6">
        <v>12.8</v>
      </c>
      <c r="F53" s="1">
        <v>20</v>
      </c>
      <c r="H53" s="2" t="str">
        <f t="shared" si="0"/>
        <v>VT</v>
      </c>
      <c r="I53" s="2">
        <f>IFERROR(HLOOKUP('Start Here'!$D$7,'phius_monthly climate data'!$L$3:$BZ$82,'phius_monthly climate data'!$CC53,FALSE),"")</f>
        <v>0</v>
      </c>
      <c r="J53" s="3" t="s">
        <v>77</v>
      </c>
      <c r="K53" s="3" t="s">
        <v>53</v>
      </c>
      <c r="N53" s="3" t="str">
        <v>SAINT MARY`S (AWOS)</v>
      </c>
      <c r="T53" s="3" t="str">
        <v>SALINAS MUNICIPAL AP</v>
      </c>
      <c r="AM53" s="3" t="str">
        <v>WINONA MUNI (AWOS)</v>
      </c>
      <c r="BQ53" s="3" t="str">
        <v>SAN ANTONIO INTL AP</v>
      </c>
      <c r="CC53">
        <v>51</v>
      </c>
      <c r="CE53" t="s">
        <v>66</v>
      </c>
      <c r="CF53" t="s">
        <v>1202</v>
      </c>
    </row>
    <row r="54" spans="1:84" x14ac:dyDescent="0.3">
      <c r="A54" s="1" t="s">
        <v>77</v>
      </c>
      <c r="B54" s="1" t="s">
        <v>8</v>
      </c>
      <c r="C54" s="1" t="s">
        <v>127</v>
      </c>
      <c r="D54" s="6">
        <v>64.900000000000006</v>
      </c>
      <c r="E54" s="6">
        <v>-31</v>
      </c>
      <c r="F54" s="1">
        <v>-25</v>
      </c>
      <c r="H54" s="2" t="str">
        <f t="shared" si="0"/>
        <v>WA</v>
      </c>
      <c r="I54" s="2">
        <f>IFERROR(HLOOKUP('Start Here'!$D$7,'phius_monthly climate data'!$L$3:$BZ$82,'phius_monthly climate data'!$CC54,FALSE),"")</f>
        <v>0</v>
      </c>
      <c r="J54" s="3" t="s">
        <v>77</v>
      </c>
      <c r="K54" s="3" t="s">
        <v>54</v>
      </c>
      <c r="N54" s="3" t="str">
        <v>SAND POINT</v>
      </c>
      <c r="T54" s="3" t="str">
        <v>SAN DIEGO LINDBERGH FIELD</v>
      </c>
      <c r="AM54" s="3" t="str">
        <v>WORTHINGTON (AWOS)</v>
      </c>
      <c r="BQ54" s="3" t="str">
        <v>SAN ANTONIO KELLY FIELD AFB</v>
      </c>
      <c r="CC54">
        <v>52</v>
      </c>
      <c r="CE54" t="s">
        <v>67</v>
      </c>
      <c r="CF54" t="s">
        <v>1202</v>
      </c>
    </row>
    <row r="55" spans="1:84" x14ac:dyDescent="0.3">
      <c r="A55" s="1" t="s">
        <v>77</v>
      </c>
      <c r="B55" s="1" t="s">
        <v>8</v>
      </c>
      <c r="C55" s="1" t="s">
        <v>128</v>
      </c>
      <c r="D55" s="6">
        <v>70.7</v>
      </c>
      <c r="E55" s="6">
        <v>-3.7</v>
      </c>
      <c r="F55" s="1">
        <v>4</v>
      </c>
      <c r="H55" s="2" t="str">
        <f t="shared" si="0"/>
        <v>WI</v>
      </c>
      <c r="I55" s="2">
        <f>IFERROR(HLOOKUP('Start Here'!$D$7,'phius_monthly climate data'!$L$3:$BZ$82,'phius_monthly climate data'!$CC55,FALSE),"")</f>
        <v>0</v>
      </c>
      <c r="J55" s="3" t="s">
        <v>72</v>
      </c>
      <c r="K55" s="3" t="s">
        <v>55</v>
      </c>
      <c r="N55" s="3" t="str">
        <v>SAVOONGA</v>
      </c>
      <c r="T55" s="3" t="str">
        <v>SAN DIEGO MIRAMAR NAS</v>
      </c>
      <c r="BQ55" s="3" t="str">
        <v>SAN ANTONIO/STINSON</v>
      </c>
      <c r="CC55">
        <v>53</v>
      </c>
      <c r="CE55" t="s">
        <v>68</v>
      </c>
      <c r="CF55" t="s">
        <v>1202</v>
      </c>
    </row>
    <row r="56" spans="1:84" x14ac:dyDescent="0.3">
      <c r="A56" s="1" t="s">
        <v>77</v>
      </c>
      <c r="B56" s="1" t="s">
        <v>8</v>
      </c>
      <c r="C56" s="1" t="s">
        <v>129</v>
      </c>
      <c r="D56" s="6">
        <v>74.900000000000006</v>
      </c>
      <c r="E56" s="6">
        <v>-41.6</v>
      </c>
      <c r="F56" s="1">
        <v>-38</v>
      </c>
      <c r="H56" s="2" t="str">
        <f t="shared" si="0"/>
        <v>WV</v>
      </c>
      <c r="I56" s="2">
        <f>IFERROR(HLOOKUP('Start Here'!$D$7,'phius_monthly climate data'!$L$3:$BZ$82,'phius_monthly climate data'!$CC56,FALSE),"")</f>
        <v>0</v>
      </c>
      <c r="J56" s="3" t="s">
        <v>72</v>
      </c>
      <c r="K56" s="3" t="s">
        <v>56</v>
      </c>
      <c r="N56" s="3" t="str">
        <v>SELAWIK</v>
      </c>
      <c r="T56" s="3" t="str">
        <v>SAN DIEGO NORTH ISLAND NAS</v>
      </c>
      <c r="BQ56" s="3" t="str">
        <v>TYLER/POUNDS FLD</v>
      </c>
      <c r="CC56">
        <v>54</v>
      </c>
      <c r="CE56" t="s">
        <v>69</v>
      </c>
      <c r="CF56" t="s">
        <v>1202</v>
      </c>
    </row>
    <row r="57" spans="1:84" x14ac:dyDescent="0.3">
      <c r="A57" s="1" t="s">
        <v>77</v>
      </c>
      <c r="B57" s="1" t="s">
        <v>8</v>
      </c>
      <c r="C57" s="1" t="s">
        <v>130</v>
      </c>
      <c r="D57" s="6">
        <v>57.1</v>
      </c>
      <c r="E57" s="6">
        <v>-10.6</v>
      </c>
      <c r="F57" s="1">
        <v>-6</v>
      </c>
      <c r="H57" s="2" t="str">
        <f t="shared" si="0"/>
        <v>WY</v>
      </c>
      <c r="I57" s="2">
        <f>IFERROR(HLOOKUP('Start Here'!$D$7,'phius_monthly climate data'!$L$3:$BZ$82,'phius_monthly climate data'!$CC57,FALSE),"")</f>
        <v>0</v>
      </c>
      <c r="J57" s="3" t="s">
        <v>77</v>
      </c>
      <c r="K57" s="3" t="s">
        <v>57</v>
      </c>
      <c r="N57" s="3" t="str">
        <v>SEWARD</v>
      </c>
      <c r="T57" s="3" t="str">
        <v>SAN DIEGO/MONTGOMER</v>
      </c>
      <c r="BQ57" s="3" t="str">
        <v>VICTORIA REGIONAL AP</v>
      </c>
      <c r="CC57">
        <v>55</v>
      </c>
      <c r="CE57" t="s">
        <v>70</v>
      </c>
      <c r="CF57" t="s">
        <v>1202</v>
      </c>
    </row>
    <row r="58" spans="1:84" x14ac:dyDescent="0.3">
      <c r="A58" s="1" t="s">
        <v>77</v>
      </c>
      <c r="B58" s="1" t="s">
        <v>8</v>
      </c>
      <c r="C58" s="1" t="s">
        <v>131</v>
      </c>
      <c r="D58" s="6">
        <v>61.2</v>
      </c>
      <c r="E58" s="6">
        <v>23.1</v>
      </c>
      <c r="F58" s="1">
        <v>20</v>
      </c>
      <c r="I58" s="2">
        <f>IFERROR(HLOOKUP('Start Here'!$D$7,'phius_monthly climate data'!$L$3:$BZ$82,'phius_monthly climate data'!$CC58,FALSE),"")</f>
        <v>0</v>
      </c>
      <c r="J58" s="3" t="s">
        <v>132</v>
      </c>
      <c r="K58" s="3" t="s">
        <v>58</v>
      </c>
      <c r="N58" s="3" t="str">
        <v>SHEMYA AFB</v>
      </c>
      <c r="T58" s="3" t="str">
        <v>SAN FRANCISCO INTL AP</v>
      </c>
      <c r="BQ58" s="3" t="str">
        <v>WACO REGIONAL AP</v>
      </c>
      <c r="CC58">
        <v>56</v>
      </c>
    </row>
    <row r="59" spans="1:84" x14ac:dyDescent="0.3">
      <c r="A59" s="1" t="s">
        <v>77</v>
      </c>
      <c r="B59" s="1" t="s">
        <v>8</v>
      </c>
      <c r="C59" s="1" t="s">
        <v>133</v>
      </c>
      <c r="D59" s="6">
        <v>76.5</v>
      </c>
      <c r="E59" s="6">
        <v>-41</v>
      </c>
      <c r="F59" s="1">
        <v>-33</v>
      </c>
      <c r="I59" s="2">
        <f>IFERROR(HLOOKUP('Start Here'!$D$7,'phius_monthly climate data'!$L$3:$BZ$82,'phius_monthly climate data'!$CC59,FALSE),"")</f>
        <v>0</v>
      </c>
      <c r="J59" s="3" t="s">
        <v>77</v>
      </c>
      <c r="K59" s="3" t="s">
        <v>59</v>
      </c>
      <c r="N59" s="3" t="str">
        <v>SHISHMAREF (AWOS)</v>
      </c>
      <c r="T59" s="3" t="str">
        <v>SAN JOSE INTL AP</v>
      </c>
      <c r="BQ59" s="3" t="str">
        <v>WICHITA FALLS MUNICIPAL ARPT</v>
      </c>
      <c r="CC59">
        <v>57</v>
      </c>
    </row>
    <row r="60" spans="1:84" x14ac:dyDescent="0.3">
      <c r="A60" s="1" t="s">
        <v>77</v>
      </c>
      <c r="B60" s="1" t="s">
        <v>8</v>
      </c>
      <c r="C60" s="1" t="s">
        <v>134</v>
      </c>
      <c r="D60" s="6">
        <v>64.400000000000006</v>
      </c>
      <c r="E60" s="6">
        <v>-24.6</v>
      </c>
      <c r="F60" s="1">
        <v>-17</v>
      </c>
      <c r="I60" s="2">
        <f>IFERROR(HLOOKUP('Start Here'!$D$7,'phius_monthly climate data'!$L$3:$BZ$82,'phius_monthly climate data'!$CC60,FALSE),"")</f>
        <v>0</v>
      </c>
      <c r="J60" s="3" t="s">
        <v>77</v>
      </c>
      <c r="K60" s="3" t="s">
        <v>60</v>
      </c>
      <c r="N60" s="3" t="str">
        <v>SITKA JAPONSKI AP</v>
      </c>
      <c r="T60" s="3" t="str">
        <v>SAN LUIS CO RGNL</v>
      </c>
      <c r="BQ60" s="3" t="str">
        <v>WINK WINKLER COUNTY AP</v>
      </c>
      <c r="CC60">
        <v>58</v>
      </c>
    </row>
    <row r="61" spans="1:84" x14ac:dyDescent="0.3">
      <c r="A61" s="1" t="s">
        <v>77</v>
      </c>
      <c r="B61" s="1" t="s">
        <v>8</v>
      </c>
      <c r="C61" s="1" t="s">
        <v>135</v>
      </c>
      <c r="D61" s="6">
        <v>74.599999999999994</v>
      </c>
      <c r="E61" s="6">
        <v>-44.9</v>
      </c>
      <c r="F61" s="1">
        <v>-47</v>
      </c>
      <c r="I61" s="2">
        <f>IFERROR(HLOOKUP('Start Here'!$D$7,'phius_monthly climate data'!$L$3:$BZ$82,'phius_monthly climate data'!$CC61,FALSE),"")</f>
        <v>0</v>
      </c>
      <c r="J61" s="3" t="s">
        <v>72</v>
      </c>
      <c r="K61" s="3" t="s">
        <v>61</v>
      </c>
      <c r="N61" s="3" t="str">
        <v>SKAGWAY AIRPORT</v>
      </c>
      <c r="T61" s="3" t="str">
        <v>SANDBERG</v>
      </c>
      <c r="CC61">
        <v>59</v>
      </c>
    </row>
    <row r="62" spans="1:84" x14ac:dyDescent="0.3">
      <c r="A62" s="1" t="s">
        <v>77</v>
      </c>
      <c r="B62" s="1" t="s">
        <v>8</v>
      </c>
      <c r="C62" s="1" t="s">
        <v>136</v>
      </c>
      <c r="D62" s="6">
        <v>70.8</v>
      </c>
      <c r="E62" s="6">
        <v>-9.3000000000000007</v>
      </c>
      <c r="F62" s="1">
        <v>3</v>
      </c>
      <c r="I62" s="2">
        <f>IFERROR(HLOOKUP('Start Here'!$D$7,'phius_monthly climate data'!$L$3:$BZ$82,'phius_monthly climate data'!$CC62,FALSE),"")</f>
        <v>0</v>
      </c>
      <c r="J62" s="3" t="s">
        <v>77</v>
      </c>
      <c r="K62" s="3" t="s">
        <v>62</v>
      </c>
      <c r="N62" s="3" t="str">
        <v>SLEETMUTE</v>
      </c>
      <c r="T62" s="3" t="str">
        <v>SANTA BARBARA MUNICIPAL AP</v>
      </c>
      <c r="CC62">
        <v>60</v>
      </c>
    </row>
    <row r="63" spans="1:84" x14ac:dyDescent="0.3">
      <c r="A63" s="1" t="s">
        <v>77</v>
      </c>
      <c r="B63" s="1" t="s">
        <v>8</v>
      </c>
      <c r="C63" s="1" t="s">
        <v>137</v>
      </c>
      <c r="D63" s="6">
        <v>65.900000000000006</v>
      </c>
      <c r="E63" s="6">
        <v>12.2</v>
      </c>
      <c r="F63" s="1">
        <v>5</v>
      </c>
      <c r="I63" s="2">
        <f>IFERROR(HLOOKUP('Start Here'!$D$7,'phius_monthly climate data'!$L$3:$BZ$82,'phius_monthly climate data'!$CC63,FALSE),"")</f>
        <v>0</v>
      </c>
      <c r="J63" s="3" t="s">
        <v>77</v>
      </c>
      <c r="K63" s="3" t="s">
        <v>63</v>
      </c>
      <c r="N63" s="3" t="str">
        <v>SOLDOTNA</v>
      </c>
      <c r="T63" s="3" t="str">
        <v>SANTA MARIA PUBLIC ARPT</v>
      </c>
      <c r="CC63">
        <v>61</v>
      </c>
    </row>
    <row r="64" spans="1:84" x14ac:dyDescent="0.3">
      <c r="A64" s="1" t="s">
        <v>77</v>
      </c>
      <c r="B64" s="1" t="s">
        <v>8</v>
      </c>
      <c r="C64" s="1" t="s">
        <v>138</v>
      </c>
      <c r="D64" s="6">
        <v>55.1</v>
      </c>
      <c r="E64" s="6">
        <v>-24.1</v>
      </c>
      <c r="F64" s="1">
        <v>-14</v>
      </c>
      <c r="I64" s="2">
        <f>IFERROR(HLOOKUP('Start Here'!$D$7,'phius_monthly climate data'!$L$3:$BZ$82,'phius_monthly climate data'!$CC64,FALSE),"")</f>
        <v>0</v>
      </c>
      <c r="J64" s="3" t="s">
        <v>77</v>
      </c>
      <c r="K64" s="3" t="s">
        <v>64</v>
      </c>
      <c r="N64" s="3" t="str">
        <v>ST PAUL ISLAND ARPT</v>
      </c>
      <c r="T64" s="3" t="str">
        <v>SANTA MONICA MUNI</v>
      </c>
      <c r="CC64">
        <v>62</v>
      </c>
    </row>
    <row r="65" spans="1:81" x14ac:dyDescent="0.3">
      <c r="A65" s="1" t="s">
        <v>77</v>
      </c>
      <c r="B65" s="1" t="s">
        <v>8</v>
      </c>
      <c r="C65" s="1" t="s">
        <v>139</v>
      </c>
      <c r="D65" s="6">
        <v>61.5</v>
      </c>
      <c r="E65" s="6">
        <v>-1.6</v>
      </c>
      <c r="F65" s="1">
        <v>10</v>
      </c>
      <c r="I65" s="2">
        <f>IFERROR(HLOOKUP('Start Here'!$D$7,'phius_monthly climate data'!$L$3:$BZ$82,'phius_monthly climate data'!$CC65,FALSE),"")</f>
        <v>0</v>
      </c>
      <c r="J65" s="3" t="s">
        <v>77</v>
      </c>
      <c r="K65" s="3" t="s">
        <v>65</v>
      </c>
      <c r="N65" s="3" t="str">
        <v>TALKEETNA STATE ARPT</v>
      </c>
      <c r="T65" s="3" t="str">
        <v>SANTA ROSA (AWOS)</v>
      </c>
      <c r="CC65">
        <v>63</v>
      </c>
    </row>
    <row r="66" spans="1:81" x14ac:dyDescent="0.3">
      <c r="A66" s="1" t="s">
        <v>77</v>
      </c>
      <c r="B66" s="1" t="s">
        <v>8</v>
      </c>
      <c r="C66" s="1" t="s">
        <v>140</v>
      </c>
      <c r="D66" s="6">
        <v>66.099999999999994</v>
      </c>
      <c r="E66" s="6">
        <v>-18.399999999999999</v>
      </c>
      <c r="F66" s="1">
        <v>-9</v>
      </c>
      <c r="I66" s="2">
        <f>IFERROR(HLOOKUP('Start Here'!$D$7,'phius_monthly climate data'!$L$3:$BZ$82,'phius_monthly climate data'!$CC66,FALSE),"")</f>
        <v>0</v>
      </c>
      <c r="J66" s="3" t="s">
        <v>77</v>
      </c>
      <c r="K66" s="3" t="s">
        <v>66</v>
      </c>
      <c r="N66" s="3" t="str">
        <v>TANANA RALPH M CALHOUN MEM AP</v>
      </c>
      <c r="T66" s="3" t="str">
        <v>STOCKTON METROPOLITAN ARPT</v>
      </c>
      <c r="CC66">
        <v>64</v>
      </c>
    </row>
    <row r="67" spans="1:81" x14ac:dyDescent="0.3">
      <c r="A67" s="1" t="s">
        <v>77</v>
      </c>
      <c r="B67" s="1" t="s">
        <v>8</v>
      </c>
      <c r="C67" s="1" t="s">
        <v>141</v>
      </c>
      <c r="D67" s="6">
        <v>59.1</v>
      </c>
      <c r="E67" s="6">
        <v>15.5</v>
      </c>
      <c r="F67" s="1">
        <v>18</v>
      </c>
      <c r="I67" s="2">
        <f>IFERROR(HLOOKUP('Start Here'!$D$7,'phius_monthly climate data'!$L$3:$BZ$82,'phius_monthly climate data'!$CC67,FALSE),"")</f>
        <v>0</v>
      </c>
      <c r="J67" s="3" t="s">
        <v>77</v>
      </c>
      <c r="K67" s="3" t="s">
        <v>67</v>
      </c>
      <c r="N67" s="3" t="str">
        <v>TOGIAK VILLAGE AWOS</v>
      </c>
      <c r="T67" s="3" t="str">
        <v>TRAVIS FIELD AFB</v>
      </c>
      <c r="CC67">
        <v>65</v>
      </c>
    </row>
    <row r="68" spans="1:81" x14ac:dyDescent="0.3">
      <c r="A68" s="1" t="s">
        <v>77</v>
      </c>
      <c r="B68" s="1" t="s">
        <v>8</v>
      </c>
      <c r="C68" s="1" t="s">
        <v>142</v>
      </c>
      <c r="D68" s="6">
        <v>54.4</v>
      </c>
      <c r="E68" s="6">
        <v>-17.8</v>
      </c>
      <c r="F68" s="1">
        <v>-12</v>
      </c>
      <c r="I68" s="2">
        <f>IFERROR(HLOOKUP('Start Here'!$D$7,'phius_monthly climate data'!$L$3:$BZ$82,'phius_monthly climate data'!$CC68,FALSE),"")</f>
        <v>0</v>
      </c>
      <c r="J68" s="3" t="s">
        <v>77</v>
      </c>
      <c r="K68" s="3" t="s">
        <v>68</v>
      </c>
      <c r="N68" s="3" t="str">
        <v>UNALAKLEET FIELD</v>
      </c>
      <c r="T68" s="3" t="str">
        <v>TRUCKEE-TAHOE</v>
      </c>
      <c r="CC68">
        <v>66</v>
      </c>
    </row>
    <row r="69" spans="1:81" x14ac:dyDescent="0.3">
      <c r="A69" s="1" t="s">
        <v>77</v>
      </c>
      <c r="B69" s="1" t="s">
        <v>8</v>
      </c>
      <c r="C69" s="1" t="s">
        <v>143</v>
      </c>
      <c r="D69" s="6">
        <v>69.400000000000006</v>
      </c>
      <c r="E69" s="6">
        <v>-36.6</v>
      </c>
      <c r="F69" s="1">
        <v>-49</v>
      </c>
      <c r="I69" s="2">
        <f>IFERROR(HLOOKUP('Start Here'!$D$7,'phius_monthly climate data'!$L$3:$BZ$82,'phius_monthly climate data'!$CC69,FALSE),"")</f>
        <v>0</v>
      </c>
      <c r="J69" s="3" t="s">
        <v>77</v>
      </c>
      <c r="K69" s="3" t="s">
        <v>69</v>
      </c>
      <c r="N69" s="3" t="str">
        <v>VALDEZ PIONEER FIEL</v>
      </c>
      <c r="T69" s="3" t="str">
        <v>UKIAH MUNICIPAL AP</v>
      </c>
      <c r="CC69">
        <v>67</v>
      </c>
    </row>
    <row r="70" spans="1:81" x14ac:dyDescent="0.3">
      <c r="A70" s="1" t="s">
        <v>77</v>
      </c>
      <c r="B70" s="1" t="s">
        <v>8</v>
      </c>
      <c r="C70" s="1" t="s">
        <v>144</v>
      </c>
      <c r="D70" s="6">
        <v>65.8</v>
      </c>
      <c r="E70" s="6">
        <v>7</v>
      </c>
      <c r="F70" s="1">
        <v>15</v>
      </c>
      <c r="I70" s="2">
        <f>IFERROR(HLOOKUP('Start Here'!$D$7,'phius_monthly climate data'!$L$3:$BZ$82,'phius_monthly climate data'!$CC70,FALSE),"")</f>
        <v>0</v>
      </c>
      <c r="J70" s="3" t="s">
        <v>77</v>
      </c>
      <c r="K70" s="3" t="s">
        <v>70</v>
      </c>
      <c r="N70" s="3" t="str">
        <v>VALDEZ WSO</v>
      </c>
      <c r="T70" s="3" t="str">
        <v>VAN NUYS AIRPORT</v>
      </c>
      <c r="CC70">
        <v>68</v>
      </c>
    </row>
    <row r="71" spans="1:81" x14ac:dyDescent="0.3">
      <c r="A71" s="1" t="s">
        <v>77</v>
      </c>
      <c r="B71" s="1" t="s">
        <v>8</v>
      </c>
      <c r="C71" s="1" t="s">
        <v>145</v>
      </c>
      <c r="D71" s="6">
        <v>53.7</v>
      </c>
      <c r="E71" s="6">
        <v>23.3</v>
      </c>
      <c r="F71" s="1">
        <v>20</v>
      </c>
      <c r="I71" s="2">
        <f>IFERROR(HLOOKUP('Start Here'!$D$7,'phius_monthly climate data'!$L$3:$BZ$82,'phius_monthly climate data'!$CC71,FALSE),"")</f>
        <v>0</v>
      </c>
      <c r="J71" s="3" t="s">
        <v>72</v>
      </c>
      <c r="K71" s="3" t="s">
        <v>71</v>
      </c>
      <c r="N71" s="3" t="str">
        <v>WHITTIER</v>
      </c>
      <c r="T71" s="3" t="str">
        <v>VISALIA MUNI (AWOS)</v>
      </c>
      <c r="CC71">
        <v>69</v>
      </c>
    </row>
    <row r="72" spans="1:81" x14ac:dyDescent="0.3">
      <c r="A72" s="1" t="s">
        <v>77</v>
      </c>
      <c r="B72" s="1" t="s">
        <v>8</v>
      </c>
      <c r="C72" s="1" t="s">
        <v>146</v>
      </c>
      <c r="D72" s="6">
        <v>57</v>
      </c>
      <c r="E72" s="6">
        <v>-26.2</v>
      </c>
      <c r="F72" s="1">
        <v>-31</v>
      </c>
      <c r="I72" s="2">
        <f>IFERROR(HLOOKUP('Start Here'!$D$7,'phius_monthly climate data'!$L$3:$BZ$82,'phius_monthly climate data'!$CC72,FALSE),"")</f>
        <v>0</v>
      </c>
      <c r="J72" s="3" t="s">
        <v>87</v>
      </c>
      <c r="K72" s="3" t="s">
        <v>1205</v>
      </c>
      <c r="N72" s="3" t="str">
        <v>WRANGELL</v>
      </c>
      <c r="T72" s="3" t="str">
        <v>YUBA CO</v>
      </c>
      <c r="CC72">
        <v>70</v>
      </c>
    </row>
    <row r="73" spans="1:81" x14ac:dyDescent="0.3">
      <c r="A73" s="1" t="s">
        <v>77</v>
      </c>
      <c r="B73" s="1" t="s">
        <v>8</v>
      </c>
      <c r="C73" s="1" t="s">
        <v>147</v>
      </c>
      <c r="D73" s="6">
        <v>63.9</v>
      </c>
      <c r="E73" s="6">
        <v>20.9</v>
      </c>
      <c r="F73" s="1">
        <v>18</v>
      </c>
      <c r="I73" s="2">
        <f>IFERROR(HLOOKUP('Start Here'!$D$7,'phius_monthly climate data'!$L$3:$BZ$82,'phius_monthly climate data'!$CC73,FALSE),"")</f>
        <v>0</v>
      </c>
      <c r="N73" s="3" t="str">
        <v>YAKUTAT STATE ARPT</v>
      </c>
      <c r="CC73">
        <v>71</v>
      </c>
    </row>
    <row r="74" spans="1:81" x14ac:dyDescent="0.3">
      <c r="A74" s="1" t="s">
        <v>77</v>
      </c>
      <c r="B74" s="1" t="s">
        <v>8</v>
      </c>
      <c r="C74" s="1" t="s">
        <v>148</v>
      </c>
      <c r="D74" s="6">
        <v>67.7</v>
      </c>
      <c r="E74" s="6">
        <v>5.8</v>
      </c>
      <c r="F74" s="1">
        <v>1</v>
      </c>
      <c r="I74" s="2">
        <f>IFERROR(HLOOKUP('Start Here'!$D$7,'phius_monthly climate data'!$L$3:$BZ$82,'phius_monthly climate data'!$CC74,FALSE),"")</f>
        <v>0</v>
      </c>
      <c r="CC74">
        <v>72</v>
      </c>
    </row>
    <row r="75" spans="1:81" x14ac:dyDescent="0.3">
      <c r="A75" s="1" t="s">
        <v>77</v>
      </c>
      <c r="B75" s="1" t="s">
        <v>8</v>
      </c>
      <c r="C75" s="1" t="s">
        <v>149</v>
      </c>
      <c r="D75" s="6">
        <v>71.599999999999994</v>
      </c>
      <c r="E75" s="6">
        <v>-32.700000000000003</v>
      </c>
      <c r="F75" s="1">
        <v>-38</v>
      </c>
      <c r="I75" s="2">
        <f>IFERROR(HLOOKUP('Start Here'!$D$7,'phius_monthly climate data'!$L$3:$BZ$82,'phius_monthly climate data'!$CC75,FALSE),"")</f>
        <v>0</v>
      </c>
      <c r="CC75">
        <v>73</v>
      </c>
    </row>
    <row r="76" spans="1:81" x14ac:dyDescent="0.3">
      <c r="A76" s="1" t="s">
        <v>77</v>
      </c>
      <c r="B76" s="1" t="s">
        <v>8</v>
      </c>
      <c r="C76" s="1" t="s">
        <v>150</v>
      </c>
      <c r="D76" s="6">
        <v>67.900000000000006</v>
      </c>
      <c r="E76" s="6">
        <v>-17.899999999999999</v>
      </c>
      <c r="F76" s="1">
        <v>-4</v>
      </c>
      <c r="I76" s="2">
        <f>IFERROR(HLOOKUP('Start Here'!$D$7,'phius_monthly climate data'!$L$3:$BZ$82,'phius_monthly climate data'!$CC76,FALSE),"")</f>
        <v>0</v>
      </c>
      <c r="CC76">
        <v>74</v>
      </c>
    </row>
    <row r="77" spans="1:81" x14ac:dyDescent="0.3">
      <c r="A77" s="1" t="s">
        <v>77</v>
      </c>
      <c r="B77" s="1" t="s">
        <v>8</v>
      </c>
      <c r="C77" s="1" t="s">
        <v>151</v>
      </c>
      <c r="D77" s="6">
        <v>53.3</v>
      </c>
      <c r="E77" s="6">
        <v>4.7</v>
      </c>
      <c r="F77" s="1">
        <v>11</v>
      </c>
      <c r="I77" s="2">
        <f>IFERROR(HLOOKUP('Start Here'!$D$7,'phius_monthly climate data'!$L$3:$BZ$82,'phius_monthly climate data'!$CC77,FALSE),"")</f>
        <v>0</v>
      </c>
      <c r="CC77">
        <v>75</v>
      </c>
    </row>
    <row r="78" spans="1:81" x14ac:dyDescent="0.3">
      <c r="A78" s="1" t="s">
        <v>77</v>
      </c>
      <c r="B78" s="1" t="s">
        <v>8</v>
      </c>
      <c r="C78" s="1" t="s">
        <v>152</v>
      </c>
      <c r="D78" s="6">
        <v>74</v>
      </c>
      <c r="E78" s="6">
        <v>-17.600000000000001</v>
      </c>
      <c r="F78" s="1">
        <v>-13</v>
      </c>
      <c r="I78" s="2">
        <f>IFERROR(HLOOKUP('Start Here'!$D$7,'phius_monthly climate data'!$L$3:$BZ$82,'phius_monthly climate data'!$CC78,FALSE),"")</f>
        <v>0</v>
      </c>
      <c r="CC78">
        <v>76</v>
      </c>
    </row>
    <row r="79" spans="1:81" x14ac:dyDescent="0.3">
      <c r="A79" s="1" t="s">
        <v>77</v>
      </c>
      <c r="B79" s="1" t="s">
        <v>8</v>
      </c>
      <c r="C79" s="1" t="s">
        <v>153</v>
      </c>
      <c r="D79" s="6">
        <v>75.7</v>
      </c>
      <c r="E79" s="6">
        <v>-42.2</v>
      </c>
      <c r="F79" s="1">
        <v>-44</v>
      </c>
      <c r="I79" s="2">
        <f>IFERROR(HLOOKUP('Start Here'!$D$7,'phius_monthly climate data'!$L$3:$BZ$82,'phius_monthly climate data'!$CC79,FALSE),"")</f>
        <v>0</v>
      </c>
      <c r="CC79">
        <v>77</v>
      </c>
    </row>
    <row r="80" spans="1:81" x14ac:dyDescent="0.3">
      <c r="A80" s="1" t="s">
        <v>77</v>
      </c>
      <c r="B80" s="1" t="s">
        <v>8</v>
      </c>
      <c r="C80" s="1" t="s">
        <v>154</v>
      </c>
      <c r="D80" s="6">
        <v>63.9</v>
      </c>
      <c r="E80" s="6">
        <v>-13.6</v>
      </c>
      <c r="F80" s="1">
        <v>-6</v>
      </c>
      <c r="I80" s="2">
        <f>IFERROR(HLOOKUP('Start Here'!$D$7,'phius_monthly climate data'!$L$3:$BZ$82,'phius_monthly climate data'!$CC80,FALSE),"")</f>
        <v>0</v>
      </c>
      <c r="CC80">
        <v>78</v>
      </c>
    </row>
    <row r="81" spans="1:81" x14ac:dyDescent="0.3">
      <c r="A81" s="1" t="s">
        <v>77</v>
      </c>
      <c r="B81" s="1" t="s">
        <v>8</v>
      </c>
      <c r="C81" s="1" t="s">
        <v>155</v>
      </c>
      <c r="D81" s="6">
        <v>65.5</v>
      </c>
      <c r="E81" s="6">
        <v>-25.2</v>
      </c>
      <c r="F81" s="1">
        <v>-31</v>
      </c>
      <c r="I81" s="2">
        <f>IFERROR(HLOOKUP('Start Here'!$D$7,'phius_monthly climate data'!$L$3:$BZ$82,'phius_monthly climate data'!$CC81,FALSE),"")</f>
        <v>0</v>
      </c>
      <c r="CC81">
        <v>79</v>
      </c>
    </row>
    <row r="82" spans="1:81" x14ac:dyDescent="0.3">
      <c r="A82" s="1" t="s">
        <v>77</v>
      </c>
      <c r="B82" s="1" t="s">
        <v>8</v>
      </c>
      <c r="C82" s="1" t="s">
        <v>156</v>
      </c>
      <c r="D82" s="6">
        <v>67.5</v>
      </c>
      <c r="E82" s="6">
        <v>7.1</v>
      </c>
      <c r="F82" s="1">
        <v>9</v>
      </c>
      <c r="I82" s="2">
        <f>IFERROR(HLOOKUP('Start Here'!$D$7,'phius_monthly climate data'!$L$3:$BZ$82,'phius_monthly climate data'!$CC82,FALSE),"")</f>
        <v>0</v>
      </c>
      <c r="CC82">
        <v>80</v>
      </c>
    </row>
    <row r="83" spans="1:81" x14ac:dyDescent="0.3">
      <c r="A83" s="1" t="s">
        <v>77</v>
      </c>
      <c r="B83" s="1" t="s">
        <v>8</v>
      </c>
      <c r="C83" s="1" t="s">
        <v>157</v>
      </c>
      <c r="D83" s="6">
        <v>65.7</v>
      </c>
      <c r="E83" s="6">
        <v>5.3</v>
      </c>
      <c r="F83" s="1">
        <v>10</v>
      </c>
      <c r="CC83">
        <v>81</v>
      </c>
    </row>
    <row r="84" spans="1:81" x14ac:dyDescent="0.3">
      <c r="A84" s="1" t="s">
        <v>77</v>
      </c>
      <c r="B84" s="1" t="s">
        <v>8</v>
      </c>
      <c r="C84" s="1" t="s">
        <v>158</v>
      </c>
      <c r="D84" s="6">
        <v>67.8</v>
      </c>
      <c r="E84" s="6">
        <v>9.8000000000000007</v>
      </c>
      <c r="F84" s="1">
        <v>10</v>
      </c>
      <c r="CC84">
        <v>82</v>
      </c>
    </row>
    <row r="85" spans="1:81" x14ac:dyDescent="0.3">
      <c r="A85" s="1" t="s">
        <v>77</v>
      </c>
      <c r="B85" s="1" t="s">
        <v>8</v>
      </c>
      <c r="C85" s="1" t="s">
        <v>159</v>
      </c>
      <c r="D85" s="6">
        <v>67.2</v>
      </c>
      <c r="E85" s="6">
        <v>15.8</v>
      </c>
      <c r="F85" s="1">
        <v>11</v>
      </c>
      <c r="CC85">
        <v>83</v>
      </c>
    </row>
    <row r="86" spans="1:81" x14ac:dyDescent="0.3">
      <c r="A86" s="1" t="s">
        <v>77</v>
      </c>
      <c r="B86" s="1" t="s">
        <v>8</v>
      </c>
      <c r="C86" s="1" t="s">
        <v>160</v>
      </c>
      <c r="D86" s="6">
        <v>64.2</v>
      </c>
      <c r="E86" s="6">
        <v>7</v>
      </c>
      <c r="F86" s="1">
        <v>13</v>
      </c>
      <c r="CC86">
        <v>84</v>
      </c>
    </row>
    <row r="87" spans="1:81" x14ac:dyDescent="0.3">
      <c r="A87" s="1" t="s">
        <v>77</v>
      </c>
      <c r="B87" s="1" t="s">
        <v>9</v>
      </c>
      <c r="C87" s="1" t="s">
        <v>161</v>
      </c>
      <c r="D87" s="6">
        <v>92.7</v>
      </c>
      <c r="E87" s="6">
        <v>24.9</v>
      </c>
      <c r="F87" s="1">
        <v>34</v>
      </c>
      <c r="CC87">
        <v>85</v>
      </c>
    </row>
    <row r="88" spans="1:81" x14ac:dyDescent="0.3">
      <c r="A88" s="1" t="s">
        <v>77</v>
      </c>
      <c r="B88" s="1" t="s">
        <v>9</v>
      </c>
      <c r="C88" s="1" t="s">
        <v>162</v>
      </c>
      <c r="D88" s="6">
        <v>91.2</v>
      </c>
      <c r="E88" s="6">
        <v>27.5</v>
      </c>
      <c r="F88" s="1">
        <v>24</v>
      </c>
      <c r="CC88">
        <v>86</v>
      </c>
    </row>
    <row r="89" spans="1:81" x14ac:dyDescent="0.3">
      <c r="A89" s="1" t="s">
        <v>77</v>
      </c>
      <c r="B89" s="1" t="s">
        <v>9</v>
      </c>
      <c r="C89" s="1" t="s">
        <v>163</v>
      </c>
      <c r="D89" s="6">
        <v>93.2</v>
      </c>
      <c r="E89" s="6">
        <v>25.1</v>
      </c>
      <c r="F89" s="1">
        <v>31</v>
      </c>
      <c r="CC89">
        <v>87</v>
      </c>
    </row>
    <row r="90" spans="1:81" x14ac:dyDescent="0.3">
      <c r="A90" s="1" t="s">
        <v>77</v>
      </c>
      <c r="B90" s="1" t="s">
        <v>9</v>
      </c>
      <c r="C90" s="1" t="s">
        <v>164</v>
      </c>
      <c r="D90" s="6">
        <v>93.4</v>
      </c>
      <c r="E90" s="6">
        <v>29.8</v>
      </c>
      <c r="F90" s="1">
        <v>28</v>
      </c>
      <c r="CC90">
        <v>88</v>
      </c>
    </row>
    <row r="91" spans="1:81" x14ac:dyDescent="0.3">
      <c r="A91" s="1" t="s">
        <v>77</v>
      </c>
      <c r="B91" s="1" t="s">
        <v>9</v>
      </c>
      <c r="C91" s="1" t="s">
        <v>165</v>
      </c>
      <c r="D91" s="6">
        <v>93.9</v>
      </c>
      <c r="E91" s="6">
        <v>30.9</v>
      </c>
      <c r="F91" s="1">
        <v>34</v>
      </c>
      <c r="CC91">
        <v>89</v>
      </c>
    </row>
    <row r="92" spans="1:81" x14ac:dyDescent="0.3">
      <c r="A92" s="1" t="s">
        <v>77</v>
      </c>
      <c r="B92" s="1" t="s">
        <v>9</v>
      </c>
      <c r="C92" s="1" t="s">
        <v>166</v>
      </c>
      <c r="D92" s="6">
        <v>92.9</v>
      </c>
      <c r="E92" s="6">
        <v>22.9</v>
      </c>
      <c r="F92" s="1">
        <v>14</v>
      </c>
      <c r="CC92">
        <v>90</v>
      </c>
    </row>
    <row r="93" spans="1:81" x14ac:dyDescent="0.3">
      <c r="A93" s="1" t="s">
        <v>77</v>
      </c>
      <c r="B93" s="1" t="s">
        <v>9</v>
      </c>
      <c r="C93" s="1" t="s">
        <v>167</v>
      </c>
      <c r="D93" s="6">
        <v>95.5</v>
      </c>
      <c r="E93" s="6">
        <v>29.6</v>
      </c>
      <c r="F93" s="1">
        <v>25</v>
      </c>
      <c r="CC93">
        <v>91</v>
      </c>
    </row>
    <row r="94" spans="1:81" x14ac:dyDescent="0.3">
      <c r="A94" s="1" t="s">
        <v>77</v>
      </c>
      <c r="B94" s="1" t="s">
        <v>9</v>
      </c>
      <c r="C94" s="1" t="s">
        <v>168</v>
      </c>
      <c r="D94" s="6">
        <v>91.4</v>
      </c>
      <c r="E94" s="6">
        <v>32.5</v>
      </c>
      <c r="F94" s="1">
        <v>37</v>
      </c>
      <c r="CC94">
        <v>92</v>
      </c>
    </row>
    <row r="95" spans="1:81" x14ac:dyDescent="0.3">
      <c r="A95" s="1" t="s">
        <v>77</v>
      </c>
      <c r="B95" s="1" t="s">
        <v>9</v>
      </c>
      <c r="C95" s="1" t="s">
        <v>169</v>
      </c>
      <c r="D95" s="6">
        <v>92.2</v>
      </c>
      <c r="E95" s="6">
        <v>31.1</v>
      </c>
      <c r="F95" s="1">
        <v>33</v>
      </c>
      <c r="CC95">
        <v>93</v>
      </c>
    </row>
    <row r="96" spans="1:81" x14ac:dyDescent="0.3">
      <c r="A96" s="1" t="s">
        <v>77</v>
      </c>
      <c r="B96" s="1" t="s">
        <v>9</v>
      </c>
      <c r="C96" s="1" t="s">
        <v>170</v>
      </c>
      <c r="D96" s="6">
        <v>94.7</v>
      </c>
      <c r="E96" s="6">
        <v>27.9</v>
      </c>
      <c r="F96" s="1">
        <v>37</v>
      </c>
      <c r="CC96">
        <v>94</v>
      </c>
    </row>
    <row r="97" spans="1:81" x14ac:dyDescent="0.3">
      <c r="A97" s="1" t="s">
        <v>77</v>
      </c>
      <c r="B97" s="1" t="s">
        <v>9</v>
      </c>
      <c r="C97" s="1" t="s">
        <v>171</v>
      </c>
      <c r="D97" s="6">
        <v>93.7</v>
      </c>
      <c r="E97" s="6">
        <v>23.8</v>
      </c>
      <c r="F97" s="1">
        <v>15</v>
      </c>
      <c r="CC97">
        <v>95</v>
      </c>
    </row>
    <row r="98" spans="1:81" x14ac:dyDescent="0.3">
      <c r="A98" s="1" t="s">
        <v>77</v>
      </c>
      <c r="B98" s="1" t="s">
        <v>9</v>
      </c>
      <c r="C98" s="1" t="s">
        <v>172</v>
      </c>
      <c r="D98" s="6">
        <v>94.6</v>
      </c>
      <c r="E98" s="6">
        <v>26.6</v>
      </c>
      <c r="F98" s="1">
        <v>29</v>
      </c>
      <c r="CC98">
        <v>96</v>
      </c>
    </row>
    <row r="99" spans="1:81" x14ac:dyDescent="0.3">
      <c r="A99" s="1" t="s">
        <v>77</v>
      </c>
      <c r="B99" s="1" t="s">
        <v>10</v>
      </c>
      <c r="C99" s="1" t="s">
        <v>173</v>
      </c>
      <c r="D99" s="6">
        <v>94.9</v>
      </c>
      <c r="E99" s="6">
        <v>20.2</v>
      </c>
      <c r="F99" s="1">
        <v>16</v>
      </c>
      <c r="CC99">
        <v>97</v>
      </c>
    </row>
    <row r="100" spans="1:81" x14ac:dyDescent="0.3">
      <c r="A100" s="1" t="s">
        <v>77</v>
      </c>
      <c r="B100" s="1" t="s">
        <v>10</v>
      </c>
      <c r="C100" s="1" t="s">
        <v>174</v>
      </c>
      <c r="D100" s="6">
        <v>92.6</v>
      </c>
      <c r="E100" s="6">
        <v>15.9</v>
      </c>
      <c r="F100" s="1">
        <v>21</v>
      </c>
      <c r="CC100">
        <v>98</v>
      </c>
    </row>
    <row r="101" spans="1:81" x14ac:dyDescent="0.3">
      <c r="A101" s="1" t="s">
        <v>77</v>
      </c>
      <c r="B101" s="1" t="s">
        <v>10</v>
      </c>
      <c r="C101" s="1" t="s">
        <v>175</v>
      </c>
      <c r="D101" s="6">
        <v>95.8</v>
      </c>
      <c r="E101" s="6">
        <v>25.3</v>
      </c>
      <c r="F101" s="1">
        <v>36</v>
      </c>
      <c r="CC101">
        <v>99</v>
      </c>
    </row>
    <row r="102" spans="1:81" x14ac:dyDescent="0.3">
      <c r="A102" s="1" t="s">
        <v>77</v>
      </c>
      <c r="B102" s="1" t="s">
        <v>10</v>
      </c>
      <c r="C102" s="1" t="s">
        <v>176</v>
      </c>
      <c r="D102" s="6">
        <v>92.8</v>
      </c>
      <c r="E102" s="6">
        <v>16.3</v>
      </c>
      <c r="F102" s="1">
        <v>12</v>
      </c>
      <c r="CC102">
        <v>100</v>
      </c>
    </row>
    <row r="103" spans="1:81" x14ac:dyDescent="0.3">
      <c r="A103" s="1" t="s">
        <v>77</v>
      </c>
      <c r="B103" s="1" t="s">
        <v>10</v>
      </c>
      <c r="C103" s="1" t="s">
        <v>177</v>
      </c>
      <c r="D103" s="6">
        <v>93.4</v>
      </c>
      <c r="E103" s="6">
        <v>17.8</v>
      </c>
      <c r="F103" s="1">
        <v>26</v>
      </c>
      <c r="CC103">
        <v>101</v>
      </c>
    </row>
    <row r="104" spans="1:81" x14ac:dyDescent="0.3">
      <c r="A104" s="1" t="s">
        <v>77</v>
      </c>
      <c r="B104" s="1" t="s">
        <v>10</v>
      </c>
      <c r="C104" s="1" t="s">
        <v>178</v>
      </c>
      <c r="D104" s="6">
        <v>97.3</v>
      </c>
      <c r="E104" s="6">
        <v>22.4</v>
      </c>
      <c r="F104" s="1">
        <v>17</v>
      </c>
      <c r="CC104">
        <v>102</v>
      </c>
    </row>
    <row r="105" spans="1:81" x14ac:dyDescent="0.3">
      <c r="A105" s="1" t="s">
        <v>77</v>
      </c>
      <c r="B105" s="1" t="s">
        <v>10</v>
      </c>
      <c r="C105" s="1" t="s">
        <v>179</v>
      </c>
      <c r="D105" s="6">
        <v>92.3</v>
      </c>
      <c r="E105" s="6">
        <v>16.3</v>
      </c>
      <c r="F105" s="1">
        <v>21</v>
      </c>
      <c r="CC105">
        <v>103</v>
      </c>
    </row>
    <row r="106" spans="1:81" x14ac:dyDescent="0.3">
      <c r="A106" s="1" t="s">
        <v>77</v>
      </c>
      <c r="B106" s="1" t="s">
        <v>10</v>
      </c>
      <c r="C106" s="1" t="s">
        <v>180</v>
      </c>
      <c r="D106" s="6">
        <v>94.7</v>
      </c>
      <c r="E106" s="6">
        <v>20.7</v>
      </c>
      <c r="F106" s="1">
        <v>21</v>
      </c>
      <c r="CC106">
        <v>104</v>
      </c>
    </row>
    <row r="107" spans="1:81" x14ac:dyDescent="0.3">
      <c r="A107" s="1" t="s">
        <v>77</v>
      </c>
      <c r="B107" s="1" t="s">
        <v>10</v>
      </c>
      <c r="C107" s="1" t="s">
        <v>181</v>
      </c>
      <c r="D107" s="6">
        <v>96</v>
      </c>
      <c r="E107" s="6">
        <v>24.5</v>
      </c>
      <c r="F107" s="1">
        <v>18</v>
      </c>
      <c r="CC107">
        <v>105</v>
      </c>
    </row>
    <row r="108" spans="1:81" x14ac:dyDescent="0.3">
      <c r="A108" s="1" t="s">
        <v>77</v>
      </c>
      <c r="B108" s="1" t="s">
        <v>10</v>
      </c>
      <c r="C108" s="1" t="s">
        <v>182</v>
      </c>
      <c r="D108" s="6">
        <v>97</v>
      </c>
      <c r="E108" s="6">
        <v>22.2</v>
      </c>
      <c r="F108" s="1">
        <v>20</v>
      </c>
      <c r="CC108">
        <v>106</v>
      </c>
    </row>
    <row r="109" spans="1:81" x14ac:dyDescent="0.3">
      <c r="A109" s="1" t="s">
        <v>77</v>
      </c>
      <c r="B109" s="1" t="s">
        <v>10</v>
      </c>
      <c r="C109" s="1" t="s">
        <v>183</v>
      </c>
      <c r="D109" s="6">
        <v>95.2</v>
      </c>
      <c r="E109" s="6">
        <v>25.8</v>
      </c>
      <c r="F109" s="1">
        <v>26</v>
      </c>
      <c r="CC109">
        <v>107</v>
      </c>
    </row>
    <row r="110" spans="1:81" x14ac:dyDescent="0.3">
      <c r="A110" s="1" t="s">
        <v>77</v>
      </c>
      <c r="B110" s="1" t="s">
        <v>10</v>
      </c>
      <c r="C110" s="1" t="s">
        <v>184</v>
      </c>
      <c r="D110" s="6">
        <v>91.9</v>
      </c>
      <c r="E110" s="6">
        <v>15.7</v>
      </c>
      <c r="F110" s="1">
        <v>9</v>
      </c>
      <c r="CC110">
        <v>108</v>
      </c>
    </row>
    <row r="111" spans="1:81" x14ac:dyDescent="0.3">
      <c r="A111" s="1" t="s">
        <v>77</v>
      </c>
      <c r="B111" s="1" t="s">
        <v>10</v>
      </c>
      <c r="C111" s="1" t="s">
        <v>185</v>
      </c>
      <c r="D111" s="6">
        <v>93.1</v>
      </c>
      <c r="E111" s="6">
        <v>16.100000000000001</v>
      </c>
      <c r="F111" s="1">
        <v>21</v>
      </c>
      <c r="CC111">
        <v>109</v>
      </c>
    </row>
    <row r="112" spans="1:81" x14ac:dyDescent="0.3">
      <c r="A112" s="1" t="s">
        <v>77</v>
      </c>
      <c r="B112" s="1" t="s">
        <v>10</v>
      </c>
      <c r="C112" s="1" t="s">
        <v>186</v>
      </c>
      <c r="D112" s="6">
        <v>92.8</v>
      </c>
      <c r="E112" s="6">
        <v>16.3</v>
      </c>
      <c r="F112" s="1">
        <v>20</v>
      </c>
      <c r="CC112">
        <v>110</v>
      </c>
    </row>
    <row r="113" spans="1:81" x14ac:dyDescent="0.3">
      <c r="A113" s="1" t="s">
        <v>77</v>
      </c>
      <c r="B113" s="1" t="s">
        <v>10</v>
      </c>
      <c r="C113" s="1" t="s">
        <v>187</v>
      </c>
      <c r="D113" s="6">
        <v>94.7</v>
      </c>
      <c r="E113" s="6">
        <v>25.3</v>
      </c>
      <c r="F113" s="1">
        <v>31</v>
      </c>
      <c r="CC113">
        <v>111</v>
      </c>
    </row>
    <row r="114" spans="1:81" x14ac:dyDescent="0.3">
      <c r="A114" s="1" t="s">
        <v>77</v>
      </c>
      <c r="B114" s="1" t="s">
        <v>10</v>
      </c>
      <c r="C114" s="1" t="s">
        <v>188</v>
      </c>
      <c r="D114" s="6">
        <v>96.8</v>
      </c>
      <c r="E114" s="6">
        <v>27.2</v>
      </c>
      <c r="F114" s="1">
        <v>35</v>
      </c>
      <c r="CC114">
        <v>112</v>
      </c>
    </row>
    <row r="115" spans="1:81" x14ac:dyDescent="0.3">
      <c r="A115" s="1" t="s">
        <v>77</v>
      </c>
      <c r="B115" s="1" t="s">
        <v>10</v>
      </c>
      <c r="C115" s="1" t="s">
        <v>189</v>
      </c>
      <c r="D115" s="6">
        <v>93</v>
      </c>
      <c r="E115" s="6">
        <v>19.2</v>
      </c>
      <c r="F115" s="1">
        <v>26</v>
      </c>
      <c r="CC115">
        <v>113</v>
      </c>
    </row>
    <row r="116" spans="1:81" x14ac:dyDescent="0.3">
      <c r="A116" s="1" t="s">
        <v>77</v>
      </c>
      <c r="B116" s="1" t="s">
        <v>11</v>
      </c>
      <c r="C116" s="1" t="s">
        <v>190</v>
      </c>
      <c r="D116" s="6">
        <v>106.5</v>
      </c>
      <c r="E116" s="6">
        <v>34.9</v>
      </c>
      <c r="F116" s="1">
        <v>45</v>
      </c>
      <c r="CC116">
        <v>114</v>
      </c>
    </row>
    <row r="117" spans="1:81" x14ac:dyDescent="0.3">
      <c r="A117" s="1" t="s">
        <v>77</v>
      </c>
      <c r="B117" s="1" t="s">
        <v>11</v>
      </c>
      <c r="C117" s="1" t="s">
        <v>191</v>
      </c>
      <c r="D117" s="6">
        <v>102.8</v>
      </c>
      <c r="E117" s="6">
        <v>35.5</v>
      </c>
      <c r="F117" s="1">
        <v>46</v>
      </c>
      <c r="CC117">
        <v>115</v>
      </c>
    </row>
    <row r="118" spans="1:81" x14ac:dyDescent="0.3">
      <c r="A118" s="1" t="s">
        <v>77</v>
      </c>
      <c r="B118" s="1" t="s">
        <v>11</v>
      </c>
      <c r="C118" s="1" t="s">
        <v>192</v>
      </c>
      <c r="D118" s="6">
        <v>106.2</v>
      </c>
      <c r="E118" s="6">
        <v>39.299999999999997</v>
      </c>
      <c r="F118" s="1">
        <v>49</v>
      </c>
      <c r="CC118">
        <v>116</v>
      </c>
    </row>
    <row r="119" spans="1:81" x14ac:dyDescent="0.3">
      <c r="A119" s="1" t="s">
        <v>77</v>
      </c>
      <c r="B119" s="1" t="s">
        <v>11</v>
      </c>
      <c r="C119" s="1" t="s">
        <v>193</v>
      </c>
      <c r="D119" s="6">
        <v>97.4</v>
      </c>
      <c r="E119" s="6">
        <v>25.3</v>
      </c>
      <c r="F119" s="1">
        <v>39</v>
      </c>
      <c r="CC119">
        <v>117</v>
      </c>
    </row>
    <row r="120" spans="1:81" x14ac:dyDescent="0.3">
      <c r="A120" s="1" t="s">
        <v>77</v>
      </c>
      <c r="B120" s="1" t="s">
        <v>11</v>
      </c>
      <c r="C120" s="1" t="s">
        <v>194</v>
      </c>
      <c r="D120" s="6">
        <v>83.5</v>
      </c>
      <c r="E120" s="6">
        <v>9.4</v>
      </c>
      <c r="F120" s="1">
        <v>12</v>
      </c>
      <c r="CC120">
        <v>118</v>
      </c>
    </row>
    <row r="121" spans="1:81" x14ac:dyDescent="0.3">
      <c r="A121" s="1" t="s">
        <v>77</v>
      </c>
      <c r="B121" s="1" t="s">
        <v>11</v>
      </c>
      <c r="C121" s="1" t="s">
        <v>195</v>
      </c>
      <c r="D121" s="6">
        <v>87.3</v>
      </c>
      <c r="E121" s="6">
        <v>4.9000000000000004</v>
      </c>
      <c r="F121" s="1">
        <v>24</v>
      </c>
      <c r="CC121">
        <v>119</v>
      </c>
    </row>
    <row r="122" spans="1:81" x14ac:dyDescent="0.3">
      <c r="A122" s="1" t="s">
        <v>77</v>
      </c>
      <c r="B122" s="1" t="s">
        <v>11</v>
      </c>
      <c r="C122" s="1" t="s">
        <v>196</v>
      </c>
      <c r="D122" s="6">
        <v>99.5</v>
      </c>
      <c r="E122" s="6">
        <v>26.9</v>
      </c>
      <c r="F122" s="1">
        <v>34</v>
      </c>
      <c r="CC122">
        <v>120</v>
      </c>
    </row>
    <row r="123" spans="1:81" x14ac:dyDescent="0.3">
      <c r="A123" s="1" t="s">
        <v>77</v>
      </c>
      <c r="B123" s="1" t="s">
        <v>11</v>
      </c>
      <c r="C123" s="1" t="s">
        <v>197</v>
      </c>
      <c r="D123" s="6">
        <v>108.6</v>
      </c>
      <c r="E123" s="6">
        <v>37.299999999999997</v>
      </c>
      <c r="F123" s="1">
        <v>48</v>
      </c>
      <c r="CC123">
        <v>121</v>
      </c>
    </row>
    <row r="124" spans="1:81" x14ac:dyDescent="0.3">
      <c r="A124" s="1" t="s">
        <v>77</v>
      </c>
      <c r="B124" s="1" t="s">
        <v>11</v>
      </c>
      <c r="C124" s="1" t="s">
        <v>198</v>
      </c>
      <c r="D124" s="6">
        <v>98.1</v>
      </c>
      <c r="E124" s="6">
        <v>24.8</v>
      </c>
      <c r="F124" s="1">
        <v>31</v>
      </c>
      <c r="CC124">
        <v>122</v>
      </c>
    </row>
    <row r="125" spans="1:81" x14ac:dyDescent="0.3">
      <c r="A125" s="1" t="s">
        <v>77</v>
      </c>
      <c r="B125" s="1" t="s">
        <v>11</v>
      </c>
      <c r="C125" s="1" t="s">
        <v>199</v>
      </c>
      <c r="D125" s="6">
        <v>108.3</v>
      </c>
      <c r="E125" s="6">
        <v>41.8</v>
      </c>
      <c r="F125" s="1">
        <v>47</v>
      </c>
      <c r="CC125">
        <v>123</v>
      </c>
    </row>
    <row r="126" spans="1:81" x14ac:dyDescent="0.3">
      <c r="A126" s="1" t="s">
        <v>77</v>
      </c>
      <c r="B126" s="1" t="s">
        <v>11</v>
      </c>
      <c r="C126" s="1" t="s">
        <v>200</v>
      </c>
      <c r="D126" s="6">
        <v>92.1</v>
      </c>
      <c r="E126" s="6">
        <v>20.8</v>
      </c>
      <c r="F126" s="1">
        <v>29</v>
      </c>
      <c r="CC126">
        <v>124</v>
      </c>
    </row>
    <row r="127" spans="1:81" x14ac:dyDescent="0.3">
      <c r="A127" s="1" t="s">
        <v>77</v>
      </c>
      <c r="B127" s="1" t="s">
        <v>11</v>
      </c>
      <c r="C127" s="1" t="s">
        <v>201</v>
      </c>
      <c r="D127" s="6">
        <v>102.2</v>
      </c>
      <c r="E127" s="6">
        <v>28.5</v>
      </c>
      <c r="F127" s="1">
        <v>39</v>
      </c>
      <c r="CC127">
        <v>125</v>
      </c>
    </row>
    <row r="128" spans="1:81" x14ac:dyDescent="0.3">
      <c r="A128" s="1" t="s">
        <v>77</v>
      </c>
      <c r="B128" s="1" t="s">
        <v>11</v>
      </c>
      <c r="C128" s="1" t="s">
        <v>202</v>
      </c>
      <c r="D128" s="6">
        <v>106.4</v>
      </c>
      <c r="E128" s="6">
        <v>38.700000000000003</v>
      </c>
      <c r="F128" s="1">
        <v>49</v>
      </c>
      <c r="CC128">
        <v>126</v>
      </c>
    </row>
    <row r="129" spans="1:81" x14ac:dyDescent="0.3">
      <c r="A129" s="1" t="s">
        <v>77</v>
      </c>
      <c r="B129" s="1" t="s">
        <v>11</v>
      </c>
      <c r="C129" s="1" t="s">
        <v>203</v>
      </c>
      <c r="D129" s="6">
        <v>103.6</v>
      </c>
      <c r="E129" s="6">
        <v>34.4</v>
      </c>
      <c r="F129" s="1">
        <v>44</v>
      </c>
      <c r="CC129">
        <v>127</v>
      </c>
    </row>
    <row r="130" spans="1:81" x14ac:dyDescent="0.3">
      <c r="A130" s="1" t="s">
        <v>77</v>
      </c>
      <c r="B130" s="1" t="s">
        <v>11</v>
      </c>
      <c r="C130" s="1" t="s">
        <v>204</v>
      </c>
      <c r="D130" s="6">
        <v>95.5</v>
      </c>
      <c r="E130" s="6">
        <v>15</v>
      </c>
      <c r="F130" s="1">
        <v>26</v>
      </c>
      <c r="CC130">
        <v>128</v>
      </c>
    </row>
    <row r="131" spans="1:81" x14ac:dyDescent="0.3">
      <c r="A131" s="1" t="s">
        <v>77</v>
      </c>
      <c r="B131" s="1" t="s">
        <v>11</v>
      </c>
      <c r="C131" s="1" t="s">
        <v>205</v>
      </c>
      <c r="D131" s="6">
        <v>108.9</v>
      </c>
      <c r="E131" s="6">
        <v>44.8</v>
      </c>
      <c r="F131" s="1">
        <v>53</v>
      </c>
      <c r="CC131">
        <v>129</v>
      </c>
    </row>
    <row r="132" spans="1:81" x14ac:dyDescent="0.3">
      <c r="A132" s="1" t="s">
        <v>77</v>
      </c>
      <c r="B132" s="1" t="s">
        <v>11</v>
      </c>
      <c r="C132" s="1" t="s">
        <v>206</v>
      </c>
      <c r="D132" s="6">
        <v>108.8</v>
      </c>
      <c r="E132" s="6">
        <v>44.7</v>
      </c>
      <c r="F132" s="1">
        <v>53</v>
      </c>
      <c r="CC132">
        <v>130</v>
      </c>
    </row>
    <row r="133" spans="1:81" x14ac:dyDescent="0.3">
      <c r="A133" s="1" t="s">
        <v>72</v>
      </c>
      <c r="B133" s="1" t="s">
        <v>12</v>
      </c>
      <c r="C133" s="1" t="s">
        <v>207</v>
      </c>
      <c r="D133" s="6">
        <v>81.900000000000006</v>
      </c>
      <c r="E133" s="6">
        <v>22.9</v>
      </c>
      <c r="F133" s="1">
        <v>26</v>
      </c>
      <c r="CC133">
        <v>131</v>
      </c>
    </row>
    <row r="134" spans="1:81" x14ac:dyDescent="0.3">
      <c r="A134" s="1" t="s">
        <v>72</v>
      </c>
      <c r="B134" s="1" t="s">
        <v>12</v>
      </c>
      <c r="C134" s="1" t="s">
        <v>208</v>
      </c>
      <c r="D134" s="6">
        <v>82.8</v>
      </c>
      <c r="E134" s="6">
        <v>23.1</v>
      </c>
      <c r="F134" s="1">
        <v>20</v>
      </c>
      <c r="CC134">
        <v>132</v>
      </c>
    </row>
    <row r="135" spans="1:81" x14ac:dyDescent="0.3">
      <c r="A135" s="1" t="s">
        <v>72</v>
      </c>
      <c r="B135" s="1" t="s">
        <v>12</v>
      </c>
      <c r="C135" s="1" t="s">
        <v>209</v>
      </c>
      <c r="D135" s="6">
        <v>72.099999999999994</v>
      </c>
      <c r="E135" s="6">
        <v>32.9</v>
      </c>
      <c r="F135" s="1">
        <v>26</v>
      </c>
      <c r="CC135">
        <v>133</v>
      </c>
    </row>
    <row r="136" spans="1:81" x14ac:dyDescent="0.3">
      <c r="A136" s="1" t="s">
        <v>72</v>
      </c>
      <c r="B136" s="1" t="s">
        <v>12</v>
      </c>
      <c r="C136" s="1" t="s">
        <v>210</v>
      </c>
      <c r="D136" s="6">
        <v>76.7</v>
      </c>
      <c r="E136" s="6">
        <v>27.1</v>
      </c>
      <c r="F136" s="1">
        <v>30</v>
      </c>
      <c r="CC136">
        <v>134</v>
      </c>
    </row>
    <row r="137" spans="1:81" x14ac:dyDescent="0.3">
      <c r="A137" s="1" t="s">
        <v>72</v>
      </c>
      <c r="B137" s="1" t="s">
        <v>12</v>
      </c>
      <c r="C137" s="1" t="s">
        <v>211</v>
      </c>
      <c r="D137" s="6">
        <v>85.3</v>
      </c>
      <c r="E137" s="6">
        <v>-4.0999999999999996</v>
      </c>
      <c r="F137" s="1">
        <v>1</v>
      </c>
      <c r="CC137">
        <v>135</v>
      </c>
    </row>
    <row r="138" spans="1:81" x14ac:dyDescent="0.3">
      <c r="A138" s="1" t="s">
        <v>72</v>
      </c>
      <c r="B138" s="1" t="s">
        <v>12</v>
      </c>
      <c r="C138" s="1" t="s">
        <v>212</v>
      </c>
      <c r="D138" s="6">
        <v>69.2</v>
      </c>
      <c r="E138" s="6">
        <v>34.1</v>
      </c>
      <c r="F138" s="1">
        <v>29</v>
      </c>
      <c r="CC138">
        <v>136</v>
      </c>
    </row>
    <row r="139" spans="1:81" x14ac:dyDescent="0.3">
      <c r="A139" s="1" t="s">
        <v>72</v>
      </c>
      <c r="B139" s="1" t="s">
        <v>12</v>
      </c>
      <c r="C139" s="1" t="s">
        <v>213</v>
      </c>
      <c r="D139" s="6">
        <v>72</v>
      </c>
      <c r="E139" s="6">
        <v>32.299999999999997</v>
      </c>
      <c r="F139" s="1">
        <v>26</v>
      </c>
      <c r="CC139">
        <v>137</v>
      </c>
    </row>
    <row r="140" spans="1:81" x14ac:dyDescent="0.3">
      <c r="A140" s="1" t="s">
        <v>72</v>
      </c>
      <c r="B140" s="1" t="s">
        <v>12</v>
      </c>
      <c r="C140" s="1" t="s">
        <v>214</v>
      </c>
      <c r="D140" s="6">
        <v>68.7</v>
      </c>
      <c r="E140" s="6">
        <v>30.7</v>
      </c>
      <c r="F140" s="1">
        <v>30</v>
      </c>
      <c r="CC140">
        <v>138</v>
      </c>
    </row>
    <row r="141" spans="1:81" x14ac:dyDescent="0.3">
      <c r="A141" s="1" t="s">
        <v>72</v>
      </c>
      <c r="B141" s="1" t="s">
        <v>12</v>
      </c>
      <c r="C141" s="1" t="s">
        <v>215</v>
      </c>
      <c r="D141" s="6">
        <v>78.900000000000006</v>
      </c>
      <c r="E141" s="6">
        <v>-28.3</v>
      </c>
      <c r="F141" s="1">
        <v>-29</v>
      </c>
      <c r="CC141">
        <v>139</v>
      </c>
    </row>
    <row r="142" spans="1:81" x14ac:dyDescent="0.3">
      <c r="A142" s="1" t="s">
        <v>72</v>
      </c>
      <c r="B142" s="1" t="s">
        <v>12</v>
      </c>
      <c r="C142" s="1" t="s">
        <v>216</v>
      </c>
      <c r="D142" s="6">
        <v>76.099999999999994</v>
      </c>
      <c r="E142" s="6">
        <v>-21.2</v>
      </c>
      <c r="F142" s="1">
        <v>-20</v>
      </c>
      <c r="CC142">
        <v>140</v>
      </c>
    </row>
    <row r="143" spans="1:81" x14ac:dyDescent="0.3">
      <c r="A143" s="1" t="s">
        <v>72</v>
      </c>
      <c r="B143" s="1" t="s">
        <v>12</v>
      </c>
      <c r="C143" s="1" t="s">
        <v>217</v>
      </c>
      <c r="D143" s="6">
        <v>89.5</v>
      </c>
      <c r="E143" s="6">
        <v>4</v>
      </c>
      <c r="F143" s="1">
        <v>8</v>
      </c>
      <c r="CC143">
        <v>141</v>
      </c>
    </row>
    <row r="144" spans="1:81" x14ac:dyDescent="0.3">
      <c r="A144" s="1" t="s">
        <v>72</v>
      </c>
      <c r="B144" s="1" t="s">
        <v>12</v>
      </c>
      <c r="C144" s="1" t="s">
        <v>218</v>
      </c>
      <c r="D144" s="6">
        <v>88.1</v>
      </c>
      <c r="E144" s="6">
        <v>7.3</v>
      </c>
      <c r="F144" s="1">
        <v>10</v>
      </c>
      <c r="CC144">
        <v>142</v>
      </c>
    </row>
    <row r="145" spans="1:81" x14ac:dyDescent="0.3">
      <c r="A145" s="1" t="s">
        <v>72</v>
      </c>
      <c r="B145" s="1" t="s">
        <v>12</v>
      </c>
      <c r="C145" s="1" t="s">
        <v>219</v>
      </c>
      <c r="D145" s="6">
        <v>78.2</v>
      </c>
      <c r="E145" s="6">
        <v>25.6</v>
      </c>
      <c r="F145" s="1">
        <v>28</v>
      </c>
      <c r="CC145">
        <v>143</v>
      </c>
    </row>
    <row r="146" spans="1:81" x14ac:dyDescent="0.3">
      <c r="A146" s="1" t="s">
        <v>72</v>
      </c>
      <c r="B146" s="1" t="s">
        <v>12</v>
      </c>
      <c r="C146" s="1" t="s">
        <v>220</v>
      </c>
      <c r="D146" s="6">
        <v>75.900000000000006</v>
      </c>
      <c r="E146" s="6">
        <v>30.5</v>
      </c>
      <c r="F146" s="1">
        <v>23</v>
      </c>
      <c r="CC146">
        <v>144</v>
      </c>
    </row>
    <row r="147" spans="1:81" x14ac:dyDescent="0.3">
      <c r="A147" s="1" t="s">
        <v>72</v>
      </c>
      <c r="B147" s="1" t="s">
        <v>12</v>
      </c>
      <c r="C147" s="1" t="s">
        <v>221</v>
      </c>
      <c r="D147" s="6">
        <v>87.8</v>
      </c>
      <c r="E147" s="6">
        <v>12.7</v>
      </c>
      <c r="F147" s="1">
        <v>17</v>
      </c>
      <c r="CC147">
        <v>145</v>
      </c>
    </row>
    <row r="148" spans="1:81" x14ac:dyDescent="0.3">
      <c r="A148" s="1" t="s">
        <v>72</v>
      </c>
      <c r="B148" s="1" t="s">
        <v>12</v>
      </c>
      <c r="C148" s="1" t="s">
        <v>222</v>
      </c>
      <c r="D148" s="6">
        <v>82.7</v>
      </c>
      <c r="E148" s="6">
        <v>23.5</v>
      </c>
      <c r="F148" s="1">
        <v>18</v>
      </c>
      <c r="CC148">
        <v>146</v>
      </c>
    </row>
    <row r="149" spans="1:81" x14ac:dyDescent="0.3">
      <c r="A149" s="1" t="s">
        <v>72</v>
      </c>
      <c r="B149" s="1" t="s">
        <v>12</v>
      </c>
      <c r="C149" s="1" t="s">
        <v>223</v>
      </c>
      <c r="D149" s="6">
        <v>78.7</v>
      </c>
      <c r="E149" s="6">
        <v>-13.7</v>
      </c>
      <c r="F149" s="1">
        <v>-10</v>
      </c>
      <c r="CC149">
        <v>147</v>
      </c>
    </row>
    <row r="150" spans="1:81" x14ac:dyDescent="0.3">
      <c r="A150" s="1" t="s">
        <v>72</v>
      </c>
      <c r="B150" s="1" t="s">
        <v>12</v>
      </c>
      <c r="C150" s="1" t="s">
        <v>224</v>
      </c>
      <c r="D150" s="6">
        <v>77.400000000000006</v>
      </c>
      <c r="E150" s="6">
        <v>-8.6</v>
      </c>
      <c r="F150" s="1">
        <v>-4</v>
      </c>
      <c r="CC150">
        <v>148</v>
      </c>
    </row>
    <row r="151" spans="1:81" x14ac:dyDescent="0.3">
      <c r="A151" s="1" t="s">
        <v>72</v>
      </c>
      <c r="B151" s="1" t="s">
        <v>12</v>
      </c>
      <c r="C151" s="1" t="s">
        <v>225</v>
      </c>
      <c r="D151" s="6">
        <v>87.9</v>
      </c>
      <c r="E151" s="6">
        <v>12.6</v>
      </c>
      <c r="F151" s="1">
        <v>9</v>
      </c>
      <c r="CC151">
        <v>149</v>
      </c>
    </row>
    <row r="152" spans="1:81" x14ac:dyDescent="0.3">
      <c r="A152" s="1" t="s">
        <v>72</v>
      </c>
      <c r="B152" s="1" t="s">
        <v>12</v>
      </c>
      <c r="C152" s="1" t="s">
        <v>226</v>
      </c>
      <c r="D152" s="6">
        <v>74.5</v>
      </c>
      <c r="E152" s="6">
        <v>25.8</v>
      </c>
      <c r="F152" s="1">
        <v>27</v>
      </c>
      <c r="CC152">
        <v>150</v>
      </c>
    </row>
    <row r="153" spans="1:81" x14ac:dyDescent="0.3">
      <c r="A153" s="1" t="s">
        <v>72</v>
      </c>
      <c r="B153" s="1" t="s">
        <v>12</v>
      </c>
      <c r="C153" s="1" t="s">
        <v>227</v>
      </c>
      <c r="D153" s="6">
        <v>87.5</v>
      </c>
      <c r="E153" s="6">
        <v>8.1999999999999993</v>
      </c>
      <c r="F153" s="1">
        <v>4</v>
      </c>
      <c r="CC153">
        <v>151</v>
      </c>
    </row>
    <row r="154" spans="1:81" x14ac:dyDescent="0.3">
      <c r="A154" s="1" t="s">
        <v>72</v>
      </c>
      <c r="B154" s="1" t="s">
        <v>12</v>
      </c>
      <c r="C154" s="1" t="s">
        <v>228</v>
      </c>
      <c r="D154" s="6">
        <v>76.3</v>
      </c>
      <c r="E154" s="6">
        <v>27.9</v>
      </c>
      <c r="F154" s="1">
        <v>30</v>
      </c>
      <c r="CC154">
        <v>152</v>
      </c>
    </row>
    <row r="155" spans="1:81" x14ac:dyDescent="0.3">
      <c r="A155" s="1" t="s">
        <v>72</v>
      </c>
      <c r="B155" s="1" t="s">
        <v>12</v>
      </c>
      <c r="C155" s="1" t="s">
        <v>229</v>
      </c>
      <c r="D155" s="6">
        <v>79.900000000000006</v>
      </c>
      <c r="E155" s="6">
        <v>29.1</v>
      </c>
      <c r="F155" s="1">
        <v>25</v>
      </c>
      <c r="CC155">
        <v>153</v>
      </c>
    </row>
    <row r="156" spans="1:81" x14ac:dyDescent="0.3">
      <c r="A156" s="1" t="s">
        <v>72</v>
      </c>
      <c r="B156" s="1" t="s">
        <v>12</v>
      </c>
      <c r="C156" s="1" t="s">
        <v>230</v>
      </c>
      <c r="D156" s="6">
        <v>77</v>
      </c>
      <c r="E156" s="6">
        <v>30.9</v>
      </c>
      <c r="F156" s="1">
        <v>26</v>
      </c>
      <c r="CC156">
        <v>154</v>
      </c>
    </row>
    <row r="157" spans="1:81" x14ac:dyDescent="0.3">
      <c r="A157" s="1" t="s">
        <v>72</v>
      </c>
      <c r="B157" s="1" t="s">
        <v>12</v>
      </c>
      <c r="C157" s="1" t="s">
        <v>231</v>
      </c>
      <c r="D157" s="6">
        <v>77.3</v>
      </c>
      <c r="E157" s="6">
        <v>26.2</v>
      </c>
      <c r="F157" s="1">
        <v>22</v>
      </c>
      <c r="CC157">
        <v>155</v>
      </c>
    </row>
    <row r="158" spans="1:81" x14ac:dyDescent="0.3">
      <c r="A158" s="1" t="s">
        <v>72</v>
      </c>
      <c r="B158" s="1" t="s">
        <v>12</v>
      </c>
      <c r="C158" s="1" t="s">
        <v>232</v>
      </c>
      <c r="D158" s="6">
        <v>83.3</v>
      </c>
      <c r="E158" s="6">
        <v>10</v>
      </c>
      <c r="F158" s="1">
        <v>10</v>
      </c>
      <c r="CC158">
        <v>156</v>
      </c>
    </row>
    <row r="159" spans="1:81" x14ac:dyDescent="0.3">
      <c r="A159" s="1" t="s">
        <v>72</v>
      </c>
      <c r="B159" s="1" t="s">
        <v>12</v>
      </c>
      <c r="C159" s="1" t="s">
        <v>233</v>
      </c>
      <c r="D159" s="6">
        <v>73.8</v>
      </c>
      <c r="E159" s="6">
        <v>26.7</v>
      </c>
      <c r="F159" s="1">
        <v>23</v>
      </c>
      <c r="CC159">
        <v>157</v>
      </c>
    </row>
    <row r="160" spans="1:81" x14ac:dyDescent="0.3">
      <c r="A160" s="1" t="s">
        <v>83</v>
      </c>
      <c r="B160" s="1" t="s">
        <v>13</v>
      </c>
      <c r="C160" s="1" t="s">
        <v>234</v>
      </c>
      <c r="D160" s="6">
        <v>95.4</v>
      </c>
      <c r="E160" s="6">
        <v>57</v>
      </c>
      <c r="F160" s="1">
        <v>58</v>
      </c>
      <c r="CC160">
        <v>158</v>
      </c>
    </row>
    <row r="161" spans="1:81" x14ac:dyDescent="0.3">
      <c r="A161" s="1" t="s">
        <v>77</v>
      </c>
      <c r="B161" s="1" t="s">
        <v>14</v>
      </c>
      <c r="C161" s="1" t="s">
        <v>235</v>
      </c>
      <c r="D161" s="6">
        <v>91.2</v>
      </c>
      <c r="E161" s="6">
        <v>9.6999999999999993</v>
      </c>
      <c r="F161" s="1">
        <v>16</v>
      </c>
      <c r="CC161">
        <v>159</v>
      </c>
    </row>
    <row r="162" spans="1:81" x14ac:dyDescent="0.3">
      <c r="A162" s="1" t="s">
        <v>77</v>
      </c>
      <c r="B162" s="1" t="s">
        <v>14</v>
      </c>
      <c r="C162" s="1" t="s">
        <v>236</v>
      </c>
      <c r="D162" s="6">
        <v>67.7</v>
      </c>
      <c r="E162" s="6">
        <v>32.9</v>
      </c>
      <c r="F162" s="1">
        <v>41</v>
      </c>
      <c r="CC162">
        <v>160</v>
      </c>
    </row>
    <row r="163" spans="1:81" x14ac:dyDescent="0.3">
      <c r="A163" s="1" t="s">
        <v>77</v>
      </c>
      <c r="B163" s="1" t="s">
        <v>14</v>
      </c>
      <c r="C163" s="1" t="s">
        <v>237</v>
      </c>
      <c r="D163" s="6">
        <v>100.4</v>
      </c>
      <c r="E163" s="6">
        <v>35.299999999999997</v>
      </c>
      <c r="F163" s="1">
        <v>44</v>
      </c>
      <c r="CC163">
        <v>161</v>
      </c>
    </row>
    <row r="164" spans="1:81" x14ac:dyDescent="0.3">
      <c r="A164" s="1" t="s">
        <v>77</v>
      </c>
      <c r="B164" s="1" t="s">
        <v>14</v>
      </c>
      <c r="C164" s="1" t="s">
        <v>238</v>
      </c>
      <c r="D164" s="6">
        <v>95.1</v>
      </c>
      <c r="E164" s="6">
        <v>33</v>
      </c>
      <c r="F164" s="1">
        <v>33</v>
      </c>
      <c r="CC164">
        <v>162</v>
      </c>
    </row>
    <row r="165" spans="1:81" x14ac:dyDescent="0.3">
      <c r="A165" s="1" t="s">
        <v>77</v>
      </c>
      <c r="B165" s="1" t="s">
        <v>14</v>
      </c>
      <c r="C165" s="1" t="s">
        <v>239</v>
      </c>
      <c r="D165" s="6">
        <v>98.8</v>
      </c>
      <c r="E165" s="6">
        <v>18.899999999999999</v>
      </c>
      <c r="F165" s="1">
        <v>34</v>
      </c>
      <c r="CC165">
        <v>163</v>
      </c>
    </row>
    <row r="166" spans="1:81" x14ac:dyDescent="0.3">
      <c r="A166" s="1" t="s">
        <v>77</v>
      </c>
      <c r="B166" s="1" t="s">
        <v>14</v>
      </c>
      <c r="C166" s="1" t="s">
        <v>240</v>
      </c>
      <c r="D166" s="6">
        <v>81.099999999999994</v>
      </c>
      <c r="E166" s="6">
        <v>23.7</v>
      </c>
      <c r="F166" s="1">
        <v>24</v>
      </c>
      <c r="CC166">
        <v>164</v>
      </c>
    </row>
    <row r="167" spans="1:81" x14ac:dyDescent="0.3">
      <c r="A167" s="1" t="s">
        <v>77</v>
      </c>
      <c r="B167" s="1" t="s">
        <v>14</v>
      </c>
      <c r="C167" s="1" t="s">
        <v>241</v>
      </c>
      <c r="D167" s="6">
        <v>110.4</v>
      </c>
      <c r="E167" s="6">
        <v>39.299999999999997</v>
      </c>
      <c r="F167" s="1">
        <v>50</v>
      </c>
      <c r="CC167">
        <v>165</v>
      </c>
    </row>
    <row r="168" spans="1:81" x14ac:dyDescent="0.3">
      <c r="A168" s="1" t="s">
        <v>77</v>
      </c>
      <c r="B168" s="1" t="s">
        <v>14</v>
      </c>
      <c r="C168" s="1" t="s">
        <v>242</v>
      </c>
      <c r="D168" s="6">
        <v>94.1</v>
      </c>
      <c r="E168" s="6">
        <v>41.1</v>
      </c>
      <c r="F168" s="1">
        <v>49</v>
      </c>
      <c r="CC168">
        <v>166</v>
      </c>
    </row>
    <row r="169" spans="1:81" x14ac:dyDescent="0.3">
      <c r="A169" s="1" t="s">
        <v>77</v>
      </c>
      <c r="B169" s="1" t="s">
        <v>14</v>
      </c>
      <c r="C169" s="1" t="s">
        <v>243</v>
      </c>
      <c r="D169" s="6">
        <v>82.4</v>
      </c>
      <c r="E169" s="6">
        <v>39.700000000000003</v>
      </c>
      <c r="F169" s="1">
        <v>45</v>
      </c>
      <c r="CC169">
        <v>167</v>
      </c>
    </row>
    <row r="170" spans="1:81" x14ac:dyDescent="0.3">
      <c r="A170" s="1" t="s">
        <v>77</v>
      </c>
      <c r="B170" s="1" t="s">
        <v>14</v>
      </c>
      <c r="C170" s="1" t="s">
        <v>244</v>
      </c>
      <c r="D170" s="6">
        <v>87.9</v>
      </c>
      <c r="E170" s="6">
        <v>34.700000000000003</v>
      </c>
      <c r="F170" s="1">
        <v>49</v>
      </c>
      <c r="CC170">
        <v>168</v>
      </c>
    </row>
    <row r="171" spans="1:81" x14ac:dyDescent="0.3">
      <c r="A171" s="1" t="s">
        <v>77</v>
      </c>
      <c r="B171" s="1" t="s">
        <v>14</v>
      </c>
      <c r="C171" s="1" t="s">
        <v>245</v>
      </c>
      <c r="D171" s="6">
        <v>80.7</v>
      </c>
      <c r="E171" s="6">
        <v>44.8</v>
      </c>
      <c r="F171" s="1">
        <v>51</v>
      </c>
      <c r="CC171">
        <v>169</v>
      </c>
    </row>
    <row r="172" spans="1:81" x14ac:dyDescent="0.3">
      <c r="A172" s="1" t="s">
        <v>77</v>
      </c>
      <c r="B172" s="1" t="s">
        <v>14</v>
      </c>
      <c r="C172" s="1" t="s">
        <v>246</v>
      </c>
      <c r="D172" s="6">
        <v>97.5</v>
      </c>
      <c r="E172" s="6">
        <v>36.299999999999997</v>
      </c>
      <c r="F172" s="1">
        <v>47</v>
      </c>
      <c r="CC172">
        <v>170</v>
      </c>
    </row>
    <row r="173" spans="1:81" x14ac:dyDescent="0.3">
      <c r="A173" s="1" t="s">
        <v>77</v>
      </c>
      <c r="B173" s="1" t="s">
        <v>14</v>
      </c>
      <c r="C173" s="1" t="s">
        <v>247</v>
      </c>
      <c r="D173" s="6">
        <v>85.2</v>
      </c>
      <c r="E173" s="6">
        <v>41.5</v>
      </c>
      <c r="F173" s="1">
        <v>50</v>
      </c>
      <c r="CC173">
        <v>171</v>
      </c>
    </row>
    <row r="174" spans="1:81" x14ac:dyDescent="0.3">
      <c r="A174" s="1" t="s">
        <v>77</v>
      </c>
      <c r="B174" s="1" t="s">
        <v>14</v>
      </c>
      <c r="C174" s="1" t="s">
        <v>248</v>
      </c>
      <c r="D174" s="6">
        <v>84</v>
      </c>
      <c r="E174" s="6">
        <v>45.8</v>
      </c>
      <c r="F174" s="1">
        <v>45</v>
      </c>
      <c r="CC174">
        <v>172</v>
      </c>
    </row>
    <row r="175" spans="1:81" x14ac:dyDescent="0.3">
      <c r="A175" s="1" t="s">
        <v>77</v>
      </c>
      <c r="B175" s="1" t="s">
        <v>14</v>
      </c>
      <c r="C175" s="1" t="s">
        <v>249</v>
      </c>
      <c r="D175" s="6">
        <v>65.099999999999994</v>
      </c>
      <c r="E175" s="6">
        <v>36.6</v>
      </c>
      <c r="F175" s="1">
        <v>43</v>
      </c>
      <c r="CC175">
        <v>173</v>
      </c>
    </row>
    <row r="176" spans="1:81" x14ac:dyDescent="0.3">
      <c r="A176" s="1" t="s">
        <v>77</v>
      </c>
      <c r="B176" s="1" t="s">
        <v>14</v>
      </c>
      <c r="C176" s="1" t="s">
        <v>250</v>
      </c>
      <c r="D176" s="6">
        <v>106.3</v>
      </c>
      <c r="E176" s="6">
        <v>32</v>
      </c>
      <c r="F176" s="1">
        <v>41</v>
      </c>
      <c r="CC176">
        <v>174</v>
      </c>
    </row>
    <row r="177" spans="1:81" x14ac:dyDescent="0.3">
      <c r="A177" s="1" t="s">
        <v>77</v>
      </c>
      <c r="B177" s="1" t="s">
        <v>14</v>
      </c>
      <c r="C177" s="1" t="s">
        <v>251</v>
      </c>
      <c r="D177" s="6">
        <v>100.3</v>
      </c>
      <c r="E177" s="6">
        <v>24.7</v>
      </c>
      <c r="F177" s="1">
        <v>36</v>
      </c>
      <c r="CC177">
        <v>175</v>
      </c>
    </row>
    <row r="178" spans="1:81" x14ac:dyDescent="0.3">
      <c r="A178" s="1" t="s">
        <v>77</v>
      </c>
      <c r="B178" s="1" t="s">
        <v>14</v>
      </c>
      <c r="C178" s="1" t="s">
        <v>252</v>
      </c>
      <c r="D178" s="6">
        <v>101</v>
      </c>
      <c r="E178" s="6">
        <v>34.1</v>
      </c>
      <c r="F178" s="1">
        <v>38</v>
      </c>
      <c r="CC178">
        <v>176</v>
      </c>
    </row>
    <row r="179" spans="1:81" x14ac:dyDescent="0.3">
      <c r="A179" s="1" t="s">
        <v>77</v>
      </c>
      <c r="B179" s="1" t="s">
        <v>14</v>
      </c>
      <c r="C179" s="1" t="s">
        <v>253</v>
      </c>
      <c r="D179" s="6">
        <v>91.3</v>
      </c>
      <c r="E179" s="6">
        <v>42.8</v>
      </c>
      <c r="F179" s="1">
        <v>52</v>
      </c>
      <c r="CC179">
        <v>177</v>
      </c>
    </row>
    <row r="180" spans="1:81" x14ac:dyDescent="0.3">
      <c r="A180" s="1" t="s">
        <v>77</v>
      </c>
      <c r="B180" s="1" t="s">
        <v>14</v>
      </c>
      <c r="C180" s="1" t="s">
        <v>254</v>
      </c>
      <c r="D180" s="6">
        <v>82.4</v>
      </c>
      <c r="E180" s="6">
        <v>38.9</v>
      </c>
      <c r="F180" s="1">
        <v>41</v>
      </c>
      <c r="CC180">
        <v>178</v>
      </c>
    </row>
    <row r="181" spans="1:81" x14ac:dyDescent="0.3">
      <c r="A181" s="1" t="s">
        <v>77</v>
      </c>
      <c r="B181" s="1" t="s">
        <v>14</v>
      </c>
      <c r="C181" s="1" t="s">
        <v>255</v>
      </c>
      <c r="D181" s="6">
        <v>109.1</v>
      </c>
      <c r="E181" s="6">
        <v>37.9</v>
      </c>
      <c r="F181" s="1">
        <v>53</v>
      </c>
      <c r="CC181">
        <v>179</v>
      </c>
    </row>
    <row r="182" spans="1:81" x14ac:dyDescent="0.3">
      <c r="A182" s="1" t="s">
        <v>77</v>
      </c>
      <c r="B182" s="1" t="s">
        <v>14</v>
      </c>
      <c r="C182" s="1" t="s">
        <v>256</v>
      </c>
      <c r="D182" s="6">
        <v>102</v>
      </c>
      <c r="E182" s="6">
        <v>25.1</v>
      </c>
      <c r="F182" s="1">
        <v>52</v>
      </c>
      <c r="CC182">
        <v>180</v>
      </c>
    </row>
    <row r="183" spans="1:81" x14ac:dyDescent="0.3">
      <c r="A183" s="1" t="s">
        <v>77</v>
      </c>
      <c r="B183" s="1" t="s">
        <v>14</v>
      </c>
      <c r="C183" s="1" t="s">
        <v>257</v>
      </c>
      <c r="D183" s="6">
        <v>98.8</v>
      </c>
      <c r="E183" s="6">
        <v>35</v>
      </c>
      <c r="F183" s="1">
        <v>36</v>
      </c>
      <c r="CC183">
        <v>181</v>
      </c>
    </row>
    <row r="184" spans="1:81" x14ac:dyDescent="0.3">
      <c r="A184" s="1" t="s">
        <v>77</v>
      </c>
      <c r="B184" s="1" t="s">
        <v>14</v>
      </c>
      <c r="C184" s="1" t="s">
        <v>258</v>
      </c>
      <c r="D184" s="6">
        <v>100.6</v>
      </c>
      <c r="E184" s="6">
        <v>31</v>
      </c>
      <c r="F184" s="1">
        <v>35</v>
      </c>
      <c r="CC184">
        <v>182</v>
      </c>
    </row>
    <row r="185" spans="1:81" x14ac:dyDescent="0.3">
      <c r="A185" s="1" t="s">
        <v>77</v>
      </c>
      <c r="B185" s="1" t="s">
        <v>14</v>
      </c>
      <c r="C185" s="1" t="s">
        <v>259</v>
      </c>
      <c r="D185" s="6">
        <v>94.8</v>
      </c>
      <c r="E185" s="6">
        <v>33.1</v>
      </c>
      <c r="F185" s="1">
        <v>39</v>
      </c>
      <c r="CC185">
        <v>183</v>
      </c>
    </row>
    <row r="186" spans="1:81" x14ac:dyDescent="0.3">
      <c r="A186" s="1" t="s">
        <v>77</v>
      </c>
      <c r="B186" s="1" t="s">
        <v>14</v>
      </c>
      <c r="C186" s="1" t="s">
        <v>260</v>
      </c>
      <c r="D186" s="6">
        <v>77.400000000000006</v>
      </c>
      <c r="E186" s="6">
        <v>35.5</v>
      </c>
      <c r="F186" s="1">
        <v>39</v>
      </c>
      <c r="CC186">
        <v>184</v>
      </c>
    </row>
    <row r="187" spans="1:81" x14ac:dyDescent="0.3">
      <c r="A187" s="1" t="s">
        <v>77</v>
      </c>
      <c r="B187" s="1" t="s">
        <v>14</v>
      </c>
      <c r="C187" s="1" t="s">
        <v>261</v>
      </c>
      <c r="D187" s="6">
        <v>87.8</v>
      </c>
      <c r="E187" s="6">
        <v>43.7</v>
      </c>
      <c r="F187" s="1">
        <v>49</v>
      </c>
      <c r="CC187">
        <v>185</v>
      </c>
    </row>
    <row r="188" spans="1:81" x14ac:dyDescent="0.3">
      <c r="A188" s="1" t="s">
        <v>77</v>
      </c>
      <c r="B188" s="1" t="s">
        <v>14</v>
      </c>
      <c r="C188" s="1" t="s">
        <v>262</v>
      </c>
      <c r="D188" s="6">
        <v>80.400000000000006</v>
      </c>
      <c r="E188" s="6">
        <v>46.8</v>
      </c>
      <c r="F188" s="1">
        <v>52</v>
      </c>
      <c r="CC188">
        <v>186</v>
      </c>
    </row>
    <row r="189" spans="1:81" x14ac:dyDescent="0.3">
      <c r="A189" s="1" t="s">
        <v>77</v>
      </c>
      <c r="B189" s="1" t="s">
        <v>14</v>
      </c>
      <c r="C189" s="1" t="s">
        <v>263</v>
      </c>
      <c r="D189" s="6">
        <v>98.2</v>
      </c>
      <c r="E189" s="6">
        <v>33.9</v>
      </c>
      <c r="F189" s="1">
        <v>42</v>
      </c>
      <c r="CC189">
        <v>187</v>
      </c>
    </row>
    <row r="190" spans="1:81" x14ac:dyDescent="0.3">
      <c r="A190" s="1" t="s">
        <v>77</v>
      </c>
      <c r="B190" s="1" t="s">
        <v>14</v>
      </c>
      <c r="C190" s="1" t="s">
        <v>264</v>
      </c>
      <c r="D190" s="6">
        <v>99</v>
      </c>
      <c r="E190" s="6">
        <v>31.9</v>
      </c>
      <c r="F190" s="1">
        <v>41</v>
      </c>
      <c r="CC190">
        <v>188</v>
      </c>
    </row>
    <row r="191" spans="1:81" x14ac:dyDescent="0.3">
      <c r="A191" s="1" t="s">
        <v>77</v>
      </c>
      <c r="B191" s="1" t="s">
        <v>14</v>
      </c>
      <c r="C191" s="1" t="s">
        <v>265</v>
      </c>
      <c r="D191" s="6">
        <v>98.2</v>
      </c>
      <c r="E191" s="6">
        <v>33.299999999999997</v>
      </c>
      <c r="F191" s="1">
        <v>41</v>
      </c>
      <c r="CC191">
        <v>189</v>
      </c>
    </row>
    <row r="192" spans="1:81" x14ac:dyDescent="0.3">
      <c r="A192" s="1" t="s">
        <v>77</v>
      </c>
      <c r="B192" s="1" t="s">
        <v>14</v>
      </c>
      <c r="C192" s="1" t="s">
        <v>266</v>
      </c>
      <c r="D192" s="6">
        <v>93.4</v>
      </c>
      <c r="E192" s="6">
        <v>19.100000000000001</v>
      </c>
      <c r="F192" s="1">
        <v>28</v>
      </c>
      <c r="CC192">
        <v>190</v>
      </c>
    </row>
    <row r="193" spans="1:81" x14ac:dyDescent="0.3">
      <c r="A193" s="1" t="s">
        <v>77</v>
      </c>
      <c r="B193" s="1" t="s">
        <v>14</v>
      </c>
      <c r="C193" s="1" t="s">
        <v>267</v>
      </c>
      <c r="D193" s="6">
        <v>73.5</v>
      </c>
      <c r="E193" s="6">
        <v>38.799999999999997</v>
      </c>
      <c r="F193" s="1">
        <v>47</v>
      </c>
      <c r="CC193">
        <v>191</v>
      </c>
    </row>
    <row r="194" spans="1:81" x14ac:dyDescent="0.3">
      <c r="A194" s="1" t="s">
        <v>77</v>
      </c>
      <c r="B194" s="1" t="s">
        <v>14</v>
      </c>
      <c r="C194" s="1" t="s">
        <v>268</v>
      </c>
      <c r="D194" s="6">
        <v>83.7</v>
      </c>
      <c r="E194" s="6">
        <v>38.5</v>
      </c>
      <c r="F194" s="1">
        <v>44</v>
      </c>
      <c r="CC194">
        <v>192</v>
      </c>
    </row>
    <row r="195" spans="1:81" x14ac:dyDescent="0.3">
      <c r="A195" s="1" t="s">
        <v>77</v>
      </c>
      <c r="B195" s="1" t="s">
        <v>14</v>
      </c>
      <c r="C195" s="1" t="s">
        <v>269</v>
      </c>
      <c r="D195" s="6">
        <v>86.5</v>
      </c>
      <c r="E195" s="6">
        <v>31.8</v>
      </c>
      <c r="F195" s="1">
        <v>44</v>
      </c>
      <c r="CC195">
        <v>193</v>
      </c>
    </row>
    <row r="196" spans="1:81" x14ac:dyDescent="0.3">
      <c r="A196" s="1" t="s">
        <v>77</v>
      </c>
      <c r="B196" s="1" t="s">
        <v>14</v>
      </c>
      <c r="C196" s="1" t="s">
        <v>270</v>
      </c>
      <c r="D196" s="6">
        <v>111.7</v>
      </c>
      <c r="E196" s="6">
        <v>39.799999999999997</v>
      </c>
      <c r="F196" s="1">
        <v>47</v>
      </c>
      <c r="CC196">
        <v>194</v>
      </c>
    </row>
    <row r="197" spans="1:81" x14ac:dyDescent="0.3">
      <c r="A197" s="1" t="s">
        <v>77</v>
      </c>
      <c r="B197" s="1" t="s">
        <v>14</v>
      </c>
      <c r="C197" s="1" t="s">
        <v>271</v>
      </c>
      <c r="D197" s="6">
        <v>79.099999999999994</v>
      </c>
      <c r="E197" s="6">
        <v>38.9</v>
      </c>
      <c r="F197" s="1">
        <v>46</v>
      </c>
      <c r="CC197">
        <v>195</v>
      </c>
    </row>
    <row r="198" spans="1:81" x14ac:dyDescent="0.3">
      <c r="A198" s="1" t="s">
        <v>77</v>
      </c>
      <c r="B198" s="1" t="s">
        <v>14</v>
      </c>
      <c r="C198" s="1" t="s">
        <v>272</v>
      </c>
      <c r="D198" s="6">
        <v>77.5</v>
      </c>
      <c r="E198" s="6">
        <v>42.7</v>
      </c>
      <c r="F198" s="1">
        <v>51</v>
      </c>
      <c r="CC198">
        <v>196</v>
      </c>
    </row>
    <row r="199" spans="1:81" x14ac:dyDescent="0.3">
      <c r="A199" s="1" t="s">
        <v>77</v>
      </c>
      <c r="B199" s="1" t="s">
        <v>14</v>
      </c>
      <c r="C199" s="1" t="s">
        <v>273</v>
      </c>
      <c r="D199" s="6">
        <v>109.2</v>
      </c>
      <c r="E199" s="6">
        <v>43.5</v>
      </c>
      <c r="F199" s="1">
        <v>52</v>
      </c>
      <c r="CC199">
        <v>197</v>
      </c>
    </row>
    <row r="200" spans="1:81" x14ac:dyDescent="0.3">
      <c r="A200" s="1" t="s">
        <v>77</v>
      </c>
      <c r="B200" s="1" t="s">
        <v>14</v>
      </c>
      <c r="C200" s="1" t="s">
        <v>274</v>
      </c>
      <c r="D200" s="6">
        <v>109.1</v>
      </c>
      <c r="E200" s="6">
        <v>34.4</v>
      </c>
      <c r="F200" s="1">
        <v>47</v>
      </c>
      <c r="CC200">
        <v>198</v>
      </c>
    </row>
    <row r="201" spans="1:81" x14ac:dyDescent="0.3">
      <c r="A201" s="1" t="s">
        <v>77</v>
      </c>
      <c r="B201" s="1" t="s">
        <v>14</v>
      </c>
      <c r="C201" s="1" t="s">
        <v>275</v>
      </c>
      <c r="D201" s="6">
        <v>99.7</v>
      </c>
      <c r="E201" s="6">
        <v>27.7</v>
      </c>
      <c r="F201" s="1">
        <v>37</v>
      </c>
      <c r="CC201">
        <v>199</v>
      </c>
    </row>
    <row r="202" spans="1:81" x14ac:dyDescent="0.3">
      <c r="A202" s="1" t="s">
        <v>77</v>
      </c>
      <c r="B202" s="1" t="s">
        <v>14</v>
      </c>
      <c r="C202" s="1" t="s">
        <v>276</v>
      </c>
      <c r="D202" s="6">
        <v>98.8</v>
      </c>
      <c r="E202" s="6">
        <v>29.1</v>
      </c>
      <c r="F202" s="1">
        <v>41</v>
      </c>
      <c r="CC202">
        <v>200</v>
      </c>
    </row>
    <row r="203" spans="1:81" x14ac:dyDescent="0.3">
      <c r="A203" s="1" t="s">
        <v>77</v>
      </c>
      <c r="B203" s="1" t="s">
        <v>14</v>
      </c>
      <c r="C203" s="1" t="s">
        <v>277</v>
      </c>
      <c r="D203" s="6">
        <v>78.400000000000006</v>
      </c>
      <c r="E203" s="6">
        <v>41</v>
      </c>
      <c r="F203" s="1">
        <v>50</v>
      </c>
      <c r="CC203">
        <v>201</v>
      </c>
    </row>
    <row r="204" spans="1:81" x14ac:dyDescent="0.3">
      <c r="A204" s="1" t="s">
        <v>77</v>
      </c>
      <c r="B204" s="1" t="s">
        <v>14</v>
      </c>
      <c r="C204" s="1" t="s">
        <v>278</v>
      </c>
      <c r="D204" s="6">
        <v>99.2</v>
      </c>
      <c r="E204" s="6">
        <v>33.5</v>
      </c>
      <c r="F204" s="1">
        <v>40</v>
      </c>
      <c r="CC204">
        <v>202</v>
      </c>
    </row>
    <row r="205" spans="1:81" x14ac:dyDescent="0.3">
      <c r="A205" s="1" t="s">
        <v>77</v>
      </c>
      <c r="B205" s="1" t="s">
        <v>14</v>
      </c>
      <c r="C205" s="1" t="s">
        <v>279</v>
      </c>
      <c r="D205" s="6">
        <v>101.3</v>
      </c>
      <c r="E205" s="6">
        <v>32.6</v>
      </c>
      <c r="F205" s="1">
        <v>41</v>
      </c>
      <c r="CC205">
        <v>203</v>
      </c>
    </row>
    <row r="206" spans="1:81" x14ac:dyDescent="0.3">
      <c r="A206" s="1" t="s">
        <v>77</v>
      </c>
      <c r="B206" s="1" t="s">
        <v>14</v>
      </c>
      <c r="C206" s="1" t="s">
        <v>280</v>
      </c>
      <c r="D206" s="6">
        <v>102</v>
      </c>
      <c r="E206" s="6">
        <v>30.9</v>
      </c>
      <c r="F206" s="1">
        <v>40</v>
      </c>
      <c r="CC206">
        <v>204</v>
      </c>
    </row>
    <row r="207" spans="1:81" x14ac:dyDescent="0.3">
      <c r="A207" s="1" t="s">
        <v>77</v>
      </c>
      <c r="B207" s="1" t="s">
        <v>14</v>
      </c>
      <c r="C207" s="1" t="s">
        <v>281</v>
      </c>
      <c r="D207" s="6">
        <v>97.7</v>
      </c>
      <c r="E207" s="6">
        <v>38.700000000000003</v>
      </c>
      <c r="F207" s="1">
        <v>47</v>
      </c>
      <c r="CC207">
        <v>205</v>
      </c>
    </row>
    <row r="208" spans="1:81" x14ac:dyDescent="0.3">
      <c r="A208" s="1" t="s">
        <v>77</v>
      </c>
      <c r="B208" s="1" t="s">
        <v>14</v>
      </c>
      <c r="C208" s="1" t="s">
        <v>282</v>
      </c>
      <c r="D208" s="6">
        <v>96.9</v>
      </c>
      <c r="E208" s="6">
        <v>33.6</v>
      </c>
      <c r="F208" s="1">
        <v>42</v>
      </c>
      <c r="CC208">
        <v>206</v>
      </c>
    </row>
    <row r="209" spans="1:81" x14ac:dyDescent="0.3">
      <c r="A209" s="1" t="s">
        <v>77</v>
      </c>
      <c r="B209" s="1" t="s">
        <v>14</v>
      </c>
      <c r="C209" s="1" t="s">
        <v>283</v>
      </c>
      <c r="D209" s="6">
        <v>97.6</v>
      </c>
      <c r="E209" s="6">
        <v>33.200000000000003</v>
      </c>
      <c r="F209" s="1">
        <v>41</v>
      </c>
      <c r="CC209">
        <v>207</v>
      </c>
    </row>
    <row r="210" spans="1:81" x14ac:dyDescent="0.3">
      <c r="A210" s="1" t="s">
        <v>77</v>
      </c>
      <c r="B210" s="1" t="s">
        <v>14</v>
      </c>
      <c r="C210" s="1" t="s">
        <v>284</v>
      </c>
      <c r="D210" s="6">
        <v>78.599999999999994</v>
      </c>
      <c r="E210" s="6">
        <v>36.4</v>
      </c>
      <c r="F210" s="1">
        <v>46</v>
      </c>
      <c r="CC210">
        <v>208</v>
      </c>
    </row>
    <row r="211" spans="1:81" x14ac:dyDescent="0.3">
      <c r="A211" s="1" t="s">
        <v>77</v>
      </c>
      <c r="B211" s="1" t="s">
        <v>14</v>
      </c>
      <c r="C211" s="1" t="s">
        <v>285</v>
      </c>
      <c r="D211" s="6">
        <v>80.599999999999994</v>
      </c>
      <c r="E211" s="6">
        <v>46.9</v>
      </c>
      <c r="F211" s="1">
        <v>54</v>
      </c>
      <c r="CC211">
        <v>209</v>
      </c>
    </row>
    <row r="212" spans="1:81" x14ac:dyDescent="0.3">
      <c r="A212" s="1" t="s">
        <v>77</v>
      </c>
      <c r="B212" s="1" t="s">
        <v>14</v>
      </c>
      <c r="C212" s="1" t="s">
        <v>286</v>
      </c>
      <c r="D212" s="6">
        <v>87.5</v>
      </c>
      <c r="E212" s="6">
        <v>41.4</v>
      </c>
      <c r="F212" s="1">
        <v>52</v>
      </c>
      <c r="CC212">
        <v>210</v>
      </c>
    </row>
    <row r="213" spans="1:81" x14ac:dyDescent="0.3">
      <c r="A213" s="1" t="s">
        <v>77</v>
      </c>
      <c r="B213" s="1" t="s">
        <v>14</v>
      </c>
      <c r="C213" s="1" t="s">
        <v>287</v>
      </c>
      <c r="D213" s="6">
        <v>81.3</v>
      </c>
      <c r="E213" s="6">
        <v>46.2</v>
      </c>
      <c r="F213" s="1">
        <v>51</v>
      </c>
      <c r="CC213">
        <v>211</v>
      </c>
    </row>
    <row r="214" spans="1:81" x14ac:dyDescent="0.3">
      <c r="A214" s="1" t="s">
        <v>77</v>
      </c>
      <c r="B214" s="1" t="s">
        <v>14</v>
      </c>
      <c r="C214" s="1" t="s">
        <v>288</v>
      </c>
      <c r="D214" s="6">
        <v>86.5</v>
      </c>
      <c r="E214" s="6">
        <v>43</v>
      </c>
      <c r="F214" s="1">
        <v>50</v>
      </c>
      <c r="CC214">
        <v>212</v>
      </c>
    </row>
    <row r="215" spans="1:81" x14ac:dyDescent="0.3">
      <c r="A215" s="1" t="s">
        <v>77</v>
      </c>
      <c r="B215" s="1" t="s">
        <v>14</v>
      </c>
      <c r="C215" s="1" t="s">
        <v>289</v>
      </c>
      <c r="D215" s="6">
        <v>77.900000000000006</v>
      </c>
      <c r="E215" s="6">
        <v>41.6</v>
      </c>
      <c r="F215" s="1">
        <v>47</v>
      </c>
      <c r="CC215">
        <v>213</v>
      </c>
    </row>
    <row r="216" spans="1:81" x14ac:dyDescent="0.3">
      <c r="A216" s="1" t="s">
        <v>77</v>
      </c>
      <c r="B216" s="1" t="s">
        <v>14</v>
      </c>
      <c r="C216" s="1" t="s">
        <v>290</v>
      </c>
      <c r="D216" s="6">
        <v>87.8</v>
      </c>
      <c r="E216" s="6">
        <v>37.700000000000003</v>
      </c>
      <c r="F216" s="1">
        <v>46</v>
      </c>
      <c r="CC216">
        <v>214</v>
      </c>
    </row>
    <row r="217" spans="1:81" x14ac:dyDescent="0.3">
      <c r="A217" s="1" t="s">
        <v>77</v>
      </c>
      <c r="B217" s="1" t="s">
        <v>14</v>
      </c>
      <c r="C217" s="1" t="s">
        <v>291</v>
      </c>
      <c r="D217" s="6">
        <v>84.3</v>
      </c>
      <c r="E217" s="6">
        <v>36.299999999999997</v>
      </c>
      <c r="F217" s="1">
        <v>47</v>
      </c>
      <c r="CC217">
        <v>215</v>
      </c>
    </row>
    <row r="218" spans="1:81" x14ac:dyDescent="0.3">
      <c r="A218" s="1" t="s">
        <v>77</v>
      </c>
      <c r="B218" s="1" t="s">
        <v>14</v>
      </c>
      <c r="C218" s="1" t="s">
        <v>292</v>
      </c>
      <c r="D218" s="6">
        <v>89.7</v>
      </c>
      <c r="E218" s="6">
        <v>28</v>
      </c>
      <c r="F218" s="1">
        <v>33</v>
      </c>
      <c r="CC218">
        <v>216</v>
      </c>
    </row>
    <row r="219" spans="1:81" x14ac:dyDescent="0.3">
      <c r="A219" s="1" t="s">
        <v>77</v>
      </c>
      <c r="B219" s="1" t="s">
        <v>14</v>
      </c>
      <c r="C219" s="1" t="s">
        <v>293</v>
      </c>
      <c r="D219" s="6">
        <v>79.7</v>
      </c>
      <c r="E219" s="6">
        <v>37</v>
      </c>
      <c r="F219" s="1">
        <v>48</v>
      </c>
      <c r="CC219">
        <v>217</v>
      </c>
    </row>
    <row r="220" spans="1:81" x14ac:dyDescent="0.3">
      <c r="A220" s="1" t="s">
        <v>77</v>
      </c>
      <c r="B220" s="1" t="s">
        <v>14</v>
      </c>
      <c r="C220" s="1" t="s">
        <v>294</v>
      </c>
      <c r="D220" s="6">
        <v>80</v>
      </c>
      <c r="E220" s="6">
        <v>35.5</v>
      </c>
      <c r="F220" s="1">
        <v>46</v>
      </c>
      <c r="CC220">
        <v>218</v>
      </c>
    </row>
    <row r="221" spans="1:81" x14ac:dyDescent="0.3">
      <c r="A221" s="1" t="s">
        <v>77</v>
      </c>
      <c r="B221" s="1" t="s">
        <v>14</v>
      </c>
      <c r="C221" s="1" t="s">
        <v>295</v>
      </c>
      <c r="D221" s="6">
        <v>81.5</v>
      </c>
      <c r="E221" s="6">
        <v>45</v>
      </c>
      <c r="F221" s="1">
        <v>52</v>
      </c>
      <c r="CC221">
        <v>219</v>
      </c>
    </row>
    <row r="222" spans="1:81" x14ac:dyDescent="0.3">
      <c r="A222" s="1" t="s">
        <v>77</v>
      </c>
      <c r="B222" s="1" t="s">
        <v>14</v>
      </c>
      <c r="C222" s="1" t="s">
        <v>296</v>
      </c>
      <c r="D222" s="6">
        <v>90.9</v>
      </c>
      <c r="E222" s="6">
        <v>31.2</v>
      </c>
      <c r="F222" s="1">
        <v>40</v>
      </c>
      <c r="CC222">
        <v>220</v>
      </c>
    </row>
    <row r="223" spans="1:81" x14ac:dyDescent="0.3">
      <c r="A223" s="1" t="s">
        <v>77</v>
      </c>
      <c r="B223" s="1" t="s">
        <v>14</v>
      </c>
      <c r="C223" s="1" t="s">
        <v>297</v>
      </c>
      <c r="D223" s="6">
        <v>97.9</v>
      </c>
      <c r="E223" s="6">
        <v>32.700000000000003</v>
      </c>
      <c r="F223" s="1">
        <v>40</v>
      </c>
      <c r="CC223">
        <v>221</v>
      </c>
    </row>
    <row r="224" spans="1:81" x14ac:dyDescent="0.3">
      <c r="A224" s="1" t="s">
        <v>77</v>
      </c>
      <c r="B224" s="1" t="s">
        <v>14</v>
      </c>
      <c r="C224" s="1" t="s">
        <v>298</v>
      </c>
      <c r="D224" s="6">
        <v>93.6</v>
      </c>
      <c r="E224" s="6">
        <v>35</v>
      </c>
      <c r="F224" s="1">
        <v>42</v>
      </c>
      <c r="CC224">
        <v>222</v>
      </c>
    </row>
    <row r="225" spans="1:81" x14ac:dyDescent="0.3">
      <c r="A225" s="1" t="s">
        <v>77</v>
      </c>
      <c r="B225" s="1" t="s">
        <v>14</v>
      </c>
      <c r="C225" s="1" t="s">
        <v>299</v>
      </c>
      <c r="D225" s="6">
        <v>85.6</v>
      </c>
      <c r="E225" s="6">
        <v>6.6</v>
      </c>
      <c r="F225" s="1">
        <v>5</v>
      </c>
      <c r="CC225">
        <v>223</v>
      </c>
    </row>
    <row r="226" spans="1:81" x14ac:dyDescent="0.3">
      <c r="A226" s="1" t="s">
        <v>77</v>
      </c>
      <c r="B226" s="1" t="s">
        <v>14</v>
      </c>
      <c r="C226" s="1" t="s">
        <v>300</v>
      </c>
      <c r="D226" s="6">
        <v>97.1</v>
      </c>
      <c r="E226" s="6">
        <v>30.4</v>
      </c>
      <c r="F226" s="1">
        <v>39</v>
      </c>
      <c r="CC226">
        <v>224</v>
      </c>
    </row>
    <row r="227" spans="1:81" x14ac:dyDescent="0.3">
      <c r="A227" s="1" t="s">
        <v>77</v>
      </c>
      <c r="B227" s="1" t="s">
        <v>14</v>
      </c>
      <c r="C227" s="1" t="s">
        <v>301</v>
      </c>
      <c r="D227" s="6">
        <v>96.7</v>
      </c>
      <c r="E227" s="6">
        <v>40.6</v>
      </c>
      <c r="F227" s="1">
        <v>50</v>
      </c>
      <c r="CC227">
        <v>225</v>
      </c>
    </row>
    <row r="228" spans="1:81" x14ac:dyDescent="0.3">
      <c r="A228" s="1" t="s">
        <v>77</v>
      </c>
      <c r="B228" s="1" t="s">
        <v>14</v>
      </c>
      <c r="C228" s="1" t="s">
        <v>302</v>
      </c>
      <c r="D228" s="6">
        <v>98.7</v>
      </c>
      <c r="E228" s="6">
        <v>32.4</v>
      </c>
      <c r="F228" s="1">
        <v>30</v>
      </c>
      <c r="CC228">
        <v>226</v>
      </c>
    </row>
    <row r="229" spans="1:81" x14ac:dyDescent="0.3">
      <c r="A229" s="1" t="s">
        <v>77</v>
      </c>
      <c r="B229" s="1" t="s">
        <v>14</v>
      </c>
      <c r="C229" s="1" t="s">
        <v>303</v>
      </c>
      <c r="D229" s="6">
        <v>99</v>
      </c>
      <c r="E229" s="6">
        <v>33</v>
      </c>
      <c r="F229" s="1">
        <v>40</v>
      </c>
      <c r="CC229">
        <v>227</v>
      </c>
    </row>
    <row r="230" spans="1:81" x14ac:dyDescent="0.3">
      <c r="A230" s="1" t="s">
        <v>77</v>
      </c>
      <c r="B230" s="1" t="s">
        <v>15</v>
      </c>
      <c r="C230" s="1" t="s">
        <v>304</v>
      </c>
      <c r="D230" s="6">
        <v>92.6</v>
      </c>
      <c r="E230" s="6">
        <v>4.0999999999999996</v>
      </c>
      <c r="F230" s="1">
        <v>16</v>
      </c>
      <c r="CC230">
        <v>228</v>
      </c>
    </row>
    <row r="231" spans="1:81" x14ac:dyDescent="0.3">
      <c r="A231" s="1" t="s">
        <v>77</v>
      </c>
      <c r="B231" s="1" t="s">
        <v>15</v>
      </c>
      <c r="C231" s="1" t="s">
        <v>305</v>
      </c>
      <c r="D231" s="6">
        <v>83.5</v>
      </c>
      <c r="E231" s="6">
        <v>-10</v>
      </c>
      <c r="F231" s="1">
        <v>-1</v>
      </c>
      <c r="CC231">
        <v>229</v>
      </c>
    </row>
    <row r="232" spans="1:81" x14ac:dyDescent="0.3">
      <c r="A232" s="1" t="s">
        <v>77</v>
      </c>
      <c r="B232" s="1" t="s">
        <v>15</v>
      </c>
      <c r="C232" s="1" t="s">
        <v>306</v>
      </c>
      <c r="D232" s="6">
        <v>81.599999999999994</v>
      </c>
      <c r="E232" s="6">
        <v>0.2</v>
      </c>
      <c r="F232" s="1">
        <v>9</v>
      </c>
      <c r="CC232">
        <v>230</v>
      </c>
    </row>
    <row r="233" spans="1:81" x14ac:dyDescent="0.3">
      <c r="A233" s="1" t="s">
        <v>77</v>
      </c>
      <c r="B233" s="1" t="s">
        <v>15</v>
      </c>
      <c r="C233" s="1" t="s">
        <v>307</v>
      </c>
      <c r="D233" s="6">
        <v>90.6</v>
      </c>
      <c r="E233" s="6">
        <v>7.2</v>
      </c>
      <c r="F233" s="1">
        <v>-1</v>
      </c>
      <c r="CC233">
        <v>231</v>
      </c>
    </row>
    <row r="234" spans="1:81" x14ac:dyDescent="0.3">
      <c r="A234" s="1" t="s">
        <v>87</v>
      </c>
      <c r="B234" s="1" t="s">
        <v>15</v>
      </c>
      <c r="C234" s="1" t="s">
        <v>308</v>
      </c>
      <c r="D234" s="6">
        <v>92.8</v>
      </c>
      <c r="E234" s="6">
        <v>73.599999999999994</v>
      </c>
      <c r="F234" s="1">
        <v>80</v>
      </c>
      <c r="CC234">
        <v>232</v>
      </c>
    </row>
    <row r="235" spans="1:81" x14ac:dyDescent="0.3">
      <c r="A235" s="1" t="s">
        <v>77</v>
      </c>
      <c r="B235" s="1" t="s">
        <v>15</v>
      </c>
      <c r="C235" s="1" t="s">
        <v>309</v>
      </c>
      <c r="D235" s="6">
        <v>93.2</v>
      </c>
      <c r="E235" s="6">
        <v>-2.2000000000000002</v>
      </c>
      <c r="F235" s="1">
        <v>9</v>
      </c>
      <c r="CC235">
        <v>233</v>
      </c>
    </row>
    <row r="236" spans="1:81" x14ac:dyDescent="0.3">
      <c r="A236" s="1" t="s">
        <v>87</v>
      </c>
      <c r="B236" s="1" t="s">
        <v>15</v>
      </c>
      <c r="C236" s="1" t="s">
        <v>310</v>
      </c>
      <c r="D236" s="6">
        <v>89.1</v>
      </c>
      <c r="E236" s="6">
        <v>64.400000000000006</v>
      </c>
      <c r="F236" s="1">
        <v>72</v>
      </c>
      <c r="CC236">
        <v>234</v>
      </c>
    </row>
    <row r="237" spans="1:81" x14ac:dyDescent="0.3">
      <c r="A237" s="1" t="s">
        <v>87</v>
      </c>
      <c r="B237" s="1" t="s">
        <v>15</v>
      </c>
      <c r="C237" s="1" t="s">
        <v>311</v>
      </c>
      <c r="D237" s="6">
        <v>90</v>
      </c>
      <c r="E237" s="6">
        <v>75</v>
      </c>
      <c r="F237" s="1">
        <v>80</v>
      </c>
      <c r="CC237">
        <v>235</v>
      </c>
    </row>
    <row r="238" spans="1:81" x14ac:dyDescent="0.3">
      <c r="A238" s="1" t="s">
        <v>77</v>
      </c>
      <c r="B238" s="1" t="s">
        <v>15</v>
      </c>
      <c r="C238" s="1" t="s">
        <v>312</v>
      </c>
      <c r="D238" s="6">
        <v>88.3</v>
      </c>
      <c r="E238" s="6">
        <v>7</v>
      </c>
      <c r="F238" s="1">
        <v>15</v>
      </c>
      <c r="CC238">
        <v>236</v>
      </c>
    </row>
    <row r="239" spans="1:81" x14ac:dyDescent="0.3">
      <c r="A239" s="1" t="s">
        <v>87</v>
      </c>
      <c r="B239" s="1" t="s">
        <v>15</v>
      </c>
      <c r="C239" s="1" t="s">
        <v>313</v>
      </c>
      <c r="D239" s="6">
        <v>91.2</v>
      </c>
      <c r="E239" s="6">
        <v>6.5</v>
      </c>
      <c r="F239" s="1">
        <v>19</v>
      </c>
      <c r="CC239">
        <v>237</v>
      </c>
    </row>
    <row r="240" spans="1:81" x14ac:dyDescent="0.3">
      <c r="A240" s="1" t="s">
        <v>77</v>
      </c>
      <c r="B240" s="1" t="s">
        <v>15</v>
      </c>
      <c r="C240" s="1" t="s">
        <v>314</v>
      </c>
      <c r="D240" s="6">
        <v>88.3</v>
      </c>
      <c r="E240" s="6">
        <v>-8.6</v>
      </c>
      <c r="F240" s="1">
        <v>2</v>
      </c>
      <c r="CC240">
        <v>238</v>
      </c>
    </row>
    <row r="241" spans="1:81" x14ac:dyDescent="0.3">
      <c r="A241" s="1" t="s">
        <v>77</v>
      </c>
      <c r="B241" s="1" t="s">
        <v>15</v>
      </c>
      <c r="C241" s="1" t="s">
        <v>315</v>
      </c>
      <c r="D241" s="6">
        <v>92.2</v>
      </c>
      <c r="E241" s="6">
        <v>5.3</v>
      </c>
      <c r="F241" s="1">
        <v>22</v>
      </c>
      <c r="CC241">
        <v>239</v>
      </c>
    </row>
    <row r="242" spans="1:81" x14ac:dyDescent="0.3">
      <c r="A242" s="1" t="s">
        <v>77</v>
      </c>
      <c r="B242" s="1" t="s">
        <v>15</v>
      </c>
      <c r="C242" s="1" t="s">
        <v>316</v>
      </c>
      <c r="D242" s="6">
        <v>89.9</v>
      </c>
      <c r="E242" s="6">
        <v>5.8</v>
      </c>
      <c r="F242" s="1">
        <v>11</v>
      </c>
      <c r="CC242">
        <v>240</v>
      </c>
    </row>
    <row r="243" spans="1:81" x14ac:dyDescent="0.3">
      <c r="A243" s="1" t="s">
        <v>77</v>
      </c>
      <c r="B243" s="1" t="s">
        <v>15</v>
      </c>
      <c r="C243" s="1" t="s">
        <v>317</v>
      </c>
      <c r="D243" s="6">
        <v>88</v>
      </c>
      <c r="E243" s="6">
        <v>4.5999999999999996</v>
      </c>
      <c r="F243" s="1">
        <v>9</v>
      </c>
      <c r="CC243">
        <v>241</v>
      </c>
    </row>
    <row r="244" spans="1:81" x14ac:dyDescent="0.3">
      <c r="A244" s="1" t="s">
        <v>77</v>
      </c>
      <c r="B244" s="1" t="s">
        <v>15</v>
      </c>
      <c r="C244" s="1" t="s">
        <v>318</v>
      </c>
      <c r="D244" s="6">
        <v>86.3</v>
      </c>
      <c r="E244" s="6">
        <v>0.2</v>
      </c>
      <c r="F244" s="1">
        <v>-1</v>
      </c>
      <c r="CC244">
        <v>242</v>
      </c>
    </row>
    <row r="245" spans="1:81" x14ac:dyDescent="0.3">
      <c r="A245" s="1" t="s">
        <v>77</v>
      </c>
      <c r="B245" s="1" t="s">
        <v>15</v>
      </c>
      <c r="C245" s="1" t="s">
        <v>319</v>
      </c>
      <c r="D245" s="6">
        <v>90.9</v>
      </c>
      <c r="E245" s="6">
        <v>5.5</v>
      </c>
      <c r="F245" s="1">
        <v>-4</v>
      </c>
      <c r="CC245">
        <v>243</v>
      </c>
    </row>
    <row r="246" spans="1:81" x14ac:dyDescent="0.3">
      <c r="A246" s="1" t="s">
        <v>77</v>
      </c>
      <c r="B246" s="1" t="s">
        <v>15</v>
      </c>
      <c r="C246" s="1" t="s">
        <v>320</v>
      </c>
      <c r="D246" s="6">
        <v>95.2</v>
      </c>
      <c r="E246" s="6">
        <v>9.3000000000000007</v>
      </c>
      <c r="F246" s="1">
        <v>19</v>
      </c>
      <c r="CC246">
        <v>244</v>
      </c>
    </row>
    <row r="247" spans="1:81" x14ac:dyDescent="0.3">
      <c r="A247" s="1" t="s">
        <v>77</v>
      </c>
      <c r="B247" s="1" t="s">
        <v>15</v>
      </c>
      <c r="C247" s="1" t="s">
        <v>321</v>
      </c>
      <c r="D247" s="6">
        <v>92.6</v>
      </c>
      <c r="E247" s="6">
        <v>0</v>
      </c>
      <c r="F247" s="1">
        <v>-6</v>
      </c>
      <c r="CC247">
        <v>245</v>
      </c>
    </row>
    <row r="248" spans="1:81" x14ac:dyDescent="0.3">
      <c r="A248" s="1" t="s">
        <v>77</v>
      </c>
      <c r="B248" s="1" t="s">
        <v>15</v>
      </c>
      <c r="C248" s="1" t="s">
        <v>322</v>
      </c>
      <c r="D248" s="6">
        <v>81.099999999999994</v>
      </c>
      <c r="E248" s="6">
        <v>-10.9</v>
      </c>
      <c r="F248" s="1">
        <v>1</v>
      </c>
      <c r="CC248">
        <v>246</v>
      </c>
    </row>
    <row r="249" spans="1:81" x14ac:dyDescent="0.3">
      <c r="A249" s="1" t="s">
        <v>77</v>
      </c>
      <c r="B249" s="1" t="s">
        <v>15</v>
      </c>
      <c r="C249" s="1" t="s">
        <v>323</v>
      </c>
      <c r="D249" s="6">
        <v>84.3</v>
      </c>
      <c r="E249" s="6">
        <v>0.3</v>
      </c>
      <c r="F249" s="1">
        <v>5</v>
      </c>
      <c r="CC249">
        <v>247</v>
      </c>
    </row>
    <row r="250" spans="1:81" x14ac:dyDescent="0.3">
      <c r="A250" s="1" t="s">
        <v>77</v>
      </c>
      <c r="B250" s="1" t="s">
        <v>15</v>
      </c>
      <c r="C250" s="1" t="s">
        <v>324</v>
      </c>
      <c r="D250" s="6">
        <v>97.5</v>
      </c>
      <c r="E250" s="6">
        <v>8.1999999999999993</v>
      </c>
      <c r="F250" s="1">
        <v>20</v>
      </c>
      <c r="CC250">
        <v>248</v>
      </c>
    </row>
    <row r="251" spans="1:81" x14ac:dyDescent="0.3">
      <c r="A251" s="1" t="s">
        <v>77</v>
      </c>
      <c r="B251" s="1" t="s">
        <v>15</v>
      </c>
      <c r="C251" s="1" t="s">
        <v>325</v>
      </c>
      <c r="D251" s="6">
        <v>98.6</v>
      </c>
      <c r="E251" s="6">
        <v>5.7</v>
      </c>
      <c r="F251" s="1">
        <v>17</v>
      </c>
      <c r="CC251">
        <v>249</v>
      </c>
    </row>
    <row r="252" spans="1:81" x14ac:dyDescent="0.3">
      <c r="A252" s="1" t="s">
        <v>77</v>
      </c>
      <c r="B252" s="1" t="s">
        <v>15</v>
      </c>
      <c r="C252" s="1" t="s">
        <v>326</v>
      </c>
      <c r="D252" s="6">
        <v>72.2</v>
      </c>
      <c r="E252" s="6">
        <v>-3.4</v>
      </c>
      <c r="F252" s="1">
        <v>3</v>
      </c>
      <c r="CC252">
        <v>250</v>
      </c>
    </row>
    <row r="253" spans="1:81" x14ac:dyDescent="0.3">
      <c r="A253" s="1" t="s">
        <v>77</v>
      </c>
      <c r="B253" s="1" t="s">
        <v>15</v>
      </c>
      <c r="C253" s="1" t="s">
        <v>327</v>
      </c>
      <c r="D253" s="6">
        <v>90.8</v>
      </c>
      <c r="E253" s="6">
        <v>1.2</v>
      </c>
      <c r="F253" s="1">
        <v>8</v>
      </c>
      <c r="CC253">
        <v>251</v>
      </c>
    </row>
    <row r="254" spans="1:81" x14ac:dyDescent="0.3">
      <c r="A254" s="1" t="s">
        <v>77</v>
      </c>
      <c r="B254" s="1" t="s">
        <v>15</v>
      </c>
      <c r="C254" s="1" t="s">
        <v>328</v>
      </c>
      <c r="D254" s="6">
        <v>91.3</v>
      </c>
      <c r="E254" s="6">
        <v>8.1999999999999993</v>
      </c>
      <c r="F254" s="1">
        <v>15</v>
      </c>
      <c r="CC254">
        <v>252</v>
      </c>
    </row>
    <row r="255" spans="1:81" x14ac:dyDescent="0.3">
      <c r="A255" s="1" t="s">
        <v>77</v>
      </c>
      <c r="B255" s="1" t="s">
        <v>15</v>
      </c>
      <c r="C255" s="1" t="s">
        <v>329</v>
      </c>
      <c r="D255" s="6">
        <v>95.8</v>
      </c>
      <c r="E255" s="6">
        <v>6.5</v>
      </c>
      <c r="F255" s="1">
        <v>13</v>
      </c>
      <c r="CC255">
        <v>253</v>
      </c>
    </row>
    <row r="256" spans="1:81" x14ac:dyDescent="0.3">
      <c r="A256" s="1" t="s">
        <v>77</v>
      </c>
      <c r="B256" s="1" t="s">
        <v>15</v>
      </c>
      <c r="C256" s="1" t="s">
        <v>330</v>
      </c>
      <c r="D256" s="6">
        <v>92.6</v>
      </c>
      <c r="E256" s="6">
        <v>4.5999999999999996</v>
      </c>
      <c r="F256" s="1">
        <v>6</v>
      </c>
      <c r="CC256">
        <v>254</v>
      </c>
    </row>
    <row r="257" spans="1:81" x14ac:dyDescent="0.3">
      <c r="A257" s="1" t="s">
        <v>77</v>
      </c>
      <c r="B257" s="1" t="s">
        <v>15</v>
      </c>
      <c r="C257" s="1" t="s">
        <v>331</v>
      </c>
      <c r="D257" s="6">
        <v>91.2</v>
      </c>
      <c r="E257" s="6">
        <v>8.9</v>
      </c>
      <c r="F257" s="1">
        <v>6</v>
      </c>
      <c r="CC257">
        <v>255</v>
      </c>
    </row>
    <row r="258" spans="1:81" x14ac:dyDescent="0.3">
      <c r="A258" s="1" t="s">
        <v>77</v>
      </c>
      <c r="B258" s="1" t="s">
        <v>16</v>
      </c>
      <c r="C258" s="1" t="s">
        <v>332</v>
      </c>
      <c r="D258" s="6">
        <v>84.9</v>
      </c>
      <c r="E258" s="6">
        <v>15.6</v>
      </c>
      <c r="F258" s="1">
        <v>17</v>
      </c>
      <c r="CC258">
        <v>256</v>
      </c>
    </row>
    <row r="259" spans="1:81" x14ac:dyDescent="0.3">
      <c r="A259" s="1" t="s">
        <v>77</v>
      </c>
      <c r="B259" s="1" t="s">
        <v>16</v>
      </c>
      <c r="C259" s="1" t="s">
        <v>333</v>
      </c>
      <c r="D259" s="6">
        <v>85.3</v>
      </c>
      <c r="E259" s="6">
        <v>9.5</v>
      </c>
      <c r="F259" s="1">
        <v>10</v>
      </c>
      <c r="CC259">
        <v>257</v>
      </c>
    </row>
    <row r="260" spans="1:81" x14ac:dyDescent="0.3">
      <c r="A260" s="1" t="s">
        <v>77</v>
      </c>
      <c r="B260" s="1" t="s">
        <v>16</v>
      </c>
      <c r="C260" s="1" t="s">
        <v>334</v>
      </c>
      <c r="D260" s="6">
        <v>81.2</v>
      </c>
      <c r="E260" s="6">
        <v>14.3</v>
      </c>
      <c r="F260" s="1">
        <v>14</v>
      </c>
      <c r="CC260">
        <v>258</v>
      </c>
    </row>
    <row r="261" spans="1:81" x14ac:dyDescent="0.3">
      <c r="A261" s="1" t="s">
        <v>77</v>
      </c>
      <c r="B261" s="1" t="s">
        <v>16</v>
      </c>
      <c r="C261" s="1" t="s">
        <v>335</v>
      </c>
      <c r="D261" s="6">
        <v>88.4</v>
      </c>
      <c r="E261" s="6">
        <v>9.8000000000000007</v>
      </c>
      <c r="F261" s="1">
        <v>18</v>
      </c>
      <c r="CC261">
        <v>259</v>
      </c>
    </row>
    <row r="262" spans="1:81" x14ac:dyDescent="0.3">
      <c r="A262" s="1" t="s">
        <v>77</v>
      </c>
      <c r="B262" s="1" t="s">
        <v>16</v>
      </c>
      <c r="C262" s="1" t="s">
        <v>336</v>
      </c>
      <c r="D262" s="6">
        <v>88.2</v>
      </c>
      <c r="E262" s="6">
        <v>12.2</v>
      </c>
      <c r="F262" s="1">
        <v>11</v>
      </c>
      <c r="CC262">
        <v>260</v>
      </c>
    </row>
    <row r="263" spans="1:81" x14ac:dyDescent="0.3">
      <c r="A263" s="1" t="s">
        <v>77</v>
      </c>
      <c r="B263" s="1" t="s">
        <v>16</v>
      </c>
      <c r="C263" s="1" t="s">
        <v>337</v>
      </c>
      <c r="D263" s="6">
        <v>84.6</v>
      </c>
      <c r="E263" s="6">
        <v>14.8</v>
      </c>
      <c r="F263" s="1">
        <v>13</v>
      </c>
      <c r="CC263">
        <v>261</v>
      </c>
    </row>
    <row r="264" spans="1:81" x14ac:dyDescent="0.3">
      <c r="A264" s="1" t="s">
        <v>77</v>
      </c>
      <c r="B264" s="1" t="s">
        <v>16</v>
      </c>
      <c r="C264" s="1" t="s">
        <v>338</v>
      </c>
      <c r="D264" s="6">
        <v>83.7</v>
      </c>
      <c r="E264" s="6">
        <v>8.8000000000000007</v>
      </c>
      <c r="F264" s="1">
        <v>9</v>
      </c>
      <c r="CC264">
        <v>262</v>
      </c>
    </row>
    <row r="265" spans="1:81" x14ac:dyDescent="0.3">
      <c r="A265" s="1" t="s">
        <v>77</v>
      </c>
      <c r="B265" s="1" t="s">
        <v>17</v>
      </c>
      <c r="C265" s="1" t="s">
        <v>339</v>
      </c>
      <c r="D265" s="6">
        <v>90</v>
      </c>
      <c r="E265" s="6">
        <v>18.7</v>
      </c>
      <c r="F265" s="1">
        <v>15</v>
      </c>
      <c r="CC265">
        <v>263</v>
      </c>
    </row>
    <row r="266" spans="1:81" x14ac:dyDescent="0.3">
      <c r="A266" s="1" t="s">
        <v>77</v>
      </c>
      <c r="B266" s="1" t="s">
        <v>17</v>
      </c>
      <c r="C266" s="1" t="s">
        <v>340</v>
      </c>
      <c r="D266" s="6">
        <v>89.4</v>
      </c>
      <c r="E266" s="6">
        <v>17.7</v>
      </c>
      <c r="F266" s="1">
        <v>14</v>
      </c>
      <c r="CC266">
        <v>264</v>
      </c>
    </row>
    <row r="267" spans="1:81" x14ac:dyDescent="0.3">
      <c r="A267" s="1" t="s">
        <v>77</v>
      </c>
      <c r="B267" s="1" t="s">
        <v>18</v>
      </c>
      <c r="C267" s="1" t="s">
        <v>341</v>
      </c>
      <c r="D267" s="6">
        <v>93.6</v>
      </c>
      <c r="E267" s="6">
        <v>27.4</v>
      </c>
      <c r="F267" s="1">
        <v>32</v>
      </c>
      <c r="CC267">
        <v>265</v>
      </c>
    </row>
    <row r="268" spans="1:81" x14ac:dyDescent="0.3">
      <c r="A268" s="1" t="s">
        <v>77</v>
      </c>
      <c r="B268" s="1" t="s">
        <v>18</v>
      </c>
      <c r="C268" s="1" t="s">
        <v>342</v>
      </c>
      <c r="D268" s="6">
        <v>90.9</v>
      </c>
      <c r="E268" s="6">
        <v>39.6</v>
      </c>
      <c r="F268" s="1">
        <v>44</v>
      </c>
      <c r="CC268">
        <v>266</v>
      </c>
    </row>
    <row r="269" spans="1:81" x14ac:dyDescent="0.3">
      <c r="A269" s="1" t="s">
        <v>77</v>
      </c>
      <c r="B269" s="1" t="s">
        <v>18</v>
      </c>
      <c r="C269" s="1" t="s">
        <v>343</v>
      </c>
      <c r="D269" s="6">
        <v>90.9</v>
      </c>
      <c r="E269" s="6">
        <v>49.8</v>
      </c>
      <c r="F269" s="1">
        <v>51</v>
      </c>
      <c r="CC269">
        <v>267</v>
      </c>
    </row>
    <row r="270" spans="1:81" x14ac:dyDescent="0.3">
      <c r="A270" s="1" t="s">
        <v>77</v>
      </c>
      <c r="B270" s="1" t="s">
        <v>18</v>
      </c>
      <c r="C270" s="1" t="s">
        <v>344</v>
      </c>
      <c r="D270" s="6">
        <v>90.6</v>
      </c>
      <c r="E270" s="6">
        <v>52</v>
      </c>
      <c r="F270" s="1">
        <v>58</v>
      </c>
      <c r="CC270">
        <v>268</v>
      </c>
    </row>
    <row r="271" spans="1:81" x14ac:dyDescent="0.3">
      <c r="A271" s="1" t="s">
        <v>77</v>
      </c>
      <c r="B271" s="1" t="s">
        <v>18</v>
      </c>
      <c r="C271" s="1" t="s">
        <v>345</v>
      </c>
      <c r="D271" s="6">
        <v>92.4</v>
      </c>
      <c r="E271" s="6">
        <v>46.6</v>
      </c>
      <c r="F271" s="1">
        <v>51</v>
      </c>
      <c r="CC271">
        <v>269</v>
      </c>
    </row>
    <row r="272" spans="1:81" x14ac:dyDescent="0.3">
      <c r="A272" s="1" t="s">
        <v>77</v>
      </c>
      <c r="B272" s="1" t="s">
        <v>18</v>
      </c>
      <c r="C272" s="1" t="s">
        <v>346</v>
      </c>
      <c r="D272" s="6">
        <v>92.2</v>
      </c>
      <c r="E272" s="6">
        <v>33.200000000000003</v>
      </c>
      <c r="F272" s="1">
        <v>42</v>
      </c>
      <c r="CC272">
        <v>270</v>
      </c>
    </row>
    <row r="273" spans="1:81" x14ac:dyDescent="0.3">
      <c r="A273" s="1" t="s">
        <v>77</v>
      </c>
      <c r="B273" s="1" t="s">
        <v>18</v>
      </c>
      <c r="C273" s="1" t="s">
        <v>347</v>
      </c>
      <c r="D273" s="6">
        <v>90.4</v>
      </c>
      <c r="E273" s="6">
        <v>50.2</v>
      </c>
      <c r="F273" s="1">
        <v>55</v>
      </c>
      <c r="CC273">
        <v>271</v>
      </c>
    </row>
    <row r="274" spans="1:81" x14ac:dyDescent="0.3">
      <c r="A274" s="1" t="s">
        <v>77</v>
      </c>
      <c r="B274" s="1" t="s">
        <v>18</v>
      </c>
      <c r="C274" s="1" t="s">
        <v>348</v>
      </c>
      <c r="D274" s="6">
        <v>92.7</v>
      </c>
      <c r="E274" s="6">
        <v>32.799999999999997</v>
      </c>
      <c r="F274" s="1">
        <v>42</v>
      </c>
      <c r="CC274">
        <v>272</v>
      </c>
    </row>
    <row r="275" spans="1:81" x14ac:dyDescent="0.3">
      <c r="A275" s="1" t="s">
        <v>77</v>
      </c>
      <c r="B275" s="1" t="s">
        <v>18</v>
      </c>
      <c r="C275" s="1" t="s">
        <v>349</v>
      </c>
      <c r="D275" s="6">
        <v>93.7</v>
      </c>
      <c r="E275" s="6">
        <v>37.5</v>
      </c>
      <c r="F275" s="1">
        <v>43</v>
      </c>
      <c r="CC275">
        <v>273</v>
      </c>
    </row>
    <row r="276" spans="1:81" x14ac:dyDescent="0.3">
      <c r="A276" s="1" t="s">
        <v>77</v>
      </c>
      <c r="B276" s="1" t="s">
        <v>18</v>
      </c>
      <c r="C276" s="1" t="s">
        <v>350</v>
      </c>
      <c r="D276" s="6">
        <v>92.2</v>
      </c>
      <c r="E276" s="6">
        <v>36.1</v>
      </c>
      <c r="F276" s="1">
        <v>44</v>
      </c>
      <c r="CC276">
        <v>274</v>
      </c>
    </row>
    <row r="277" spans="1:81" x14ac:dyDescent="0.3">
      <c r="A277" s="1" t="s">
        <v>77</v>
      </c>
      <c r="B277" s="1" t="s">
        <v>18</v>
      </c>
      <c r="C277" s="1" t="s">
        <v>351</v>
      </c>
      <c r="D277" s="6">
        <v>90</v>
      </c>
      <c r="E277" s="6">
        <v>57.8</v>
      </c>
      <c r="F277" s="1">
        <v>62</v>
      </c>
      <c r="CC277">
        <v>275</v>
      </c>
    </row>
    <row r="278" spans="1:81" x14ac:dyDescent="0.3">
      <c r="A278" s="1" t="s">
        <v>77</v>
      </c>
      <c r="B278" s="1" t="s">
        <v>18</v>
      </c>
      <c r="C278" s="1" t="s">
        <v>352</v>
      </c>
      <c r="D278" s="6">
        <v>90.4</v>
      </c>
      <c r="E278" s="6">
        <v>57.6</v>
      </c>
      <c r="F278" s="1">
        <v>64</v>
      </c>
      <c r="CC278">
        <v>276</v>
      </c>
    </row>
    <row r="279" spans="1:81" x14ac:dyDescent="0.3">
      <c r="A279" s="1" t="s">
        <v>77</v>
      </c>
      <c r="B279" s="1" t="s">
        <v>18</v>
      </c>
      <c r="C279" s="1" t="s">
        <v>353</v>
      </c>
      <c r="D279" s="6">
        <v>92.2</v>
      </c>
      <c r="E279" s="6">
        <v>43</v>
      </c>
      <c r="F279" s="1">
        <v>48</v>
      </c>
      <c r="CC279">
        <v>277</v>
      </c>
    </row>
    <row r="280" spans="1:81" x14ac:dyDescent="0.3">
      <c r="A280" s="1" t="s">
        <v>77</v>
      </c>
      <c r="B280" s="1" t="s">
        <v>18</v>
      </c>
      <c r="C280" s="1" t="s">
        <v>354</v>
      </c>
      <c r="D280" s="6">
        <v>91.1</v>
      </c>
      <c r="E280" s="6">
        <v>55.9</v>
      </c>
      <c r="F280" s="1">
        <v>59</v>
      </c>
      <c r="CC280">
        <v>278</v>
      </c>
    </row>
    <row r="281" spans="1:81" x14ac:dyDescent="0.3">
      <c r="A281" s="1" t="s">
        <v>77</v>
      </c>
      <c r="B281" s="1" t="s">
        <v>18</v>
      </c>
      <c r="C281" s="1" t="s">
        <v>355</v>
      </c>
      <c r="D281" s="6">
        <v>91.6</v>
      </c>
      <c r="E281" s="6">
        <v>39</v>
      </c>
      <c r="F281" s="1">
        <v>49</v>
      </c>
      <c r="CC281">
        <v>279</v>
      </c>
    </row>
    <row r="282" spans="1:81" x14ac:dyDescent="0.3">
      <c r="A282" s="1" t="s">
        <v>77</v>
      </c>
      <c r="B282" s="1" t="s">
        <v>18</v>
      </c>
      <c r="C282" s="1" t="s">
        <v>356</v>
      </c>
      <c r="D282" s="6">
        <v>90.4</v>
      </c>
      <c r="E282" s="6">
        <v>43</v>
      </c>
      <c r="F282" s="1">
        <v>51</v>
      </c>
      <c r="CC282">
        <v>280</v>
      </c>
    </row>
    <row r="283" spans="1:81" x14ac:dyDescent="0.3">
      <c r="A283" s="1" t="s">
        <v>77</v>
      </c>
      <c r="B283" s="1" t="s">
        <v>18</v>
      </c>
      <c r="C283" s="1" t="s">
        <v>357</v>
      </c>
      <c r="D283" s="6">
        <v>90.8</v>
      </c>
      <c r="E283" s="6">
        <v>52.6</v>
      </c>
      <c r="F283" s="1">
        <v>61</v>
      </c>
      <c r="CC283">
        <v>281</v>
      </c>
    </row>
    <row r="284" spans="1:81" x14ac:dyDescent="0.3">
      <c r="A284" s="1" t="s">
        <v>77</v>
      </c>
      <c r="B284" s="1" t="s">
        <v>18</v>
      </c>
      <c r="C284" s="1" t="s">
        <v>358</v>
      </c>
      <c r="D284" s="6">
        <v>91.4</v>
      </c>
      <c r="E284" s="6">
        <v>49.6</v>
      </c>
      <c r="F284" s="1">
        <v>57</v>
      </c>
      <c r="CC284">
        <v>282</v>
      </c>
    </row>
    <row r="285" spans="1:81" x14ac:dyDescent="0.3">
      <c r="A285" s="1" t="s">
        <v>77</v>
      </c>
      <c r="B285" s="1" t="s">
        <v>18</v>
      </c>
      <c r="C285" s="1" t="s">
        <v>359</v>
      </c>
      <c r="D285" s="6">
        <v>90.9</v>
      </c>
      <c r="E285" s="6">
        <v>50.6</v>
      </c>
      <c r="F285" s="1">
        <v>58</v>
      </c>
      <c r="CC285">
        <v>283</v>
      </c>
    </row>
    <row r="286" spans="1:81" x14ac:dyDescent="0.3">
      <c r="A286" s="1" t="s">
        <v>77</v>
      </c>
      <c r="B286" s="1" t="s">
        <v>18</v>
      </c>
      <c r="C286" s="1" t="s">
        <v>360</v>
      </c>
      <c r="D286" s="6">
        <v>90.5</v>
      </c>
      <c r="E286" s="6">
        <v>47.5</v>
      </c>
      <c r="F286" s="1">
        <v>55</v>
      </c>
      <c r="CC286">
        <v>284</v>
      </c>
    </row>
    <row r="287" spans="1:81" x14ac:dyDescent="0.3">
      <c r="A287" s="1" t="s">
        <v>77</v>
      </c>
      <c r="B287" s="1" t="s">
        <v>18</v>
      </c>
      <c r="C287" s="1" t="s">
        <v>361</v>
      </c>
      <c r="D287" s="6">
        <v>90.4</v>
      </c>
      <c r="E287" s="6">
        <v>43.1</v>
      </c>
      <c r="F287" s="1">
        <v>47</v>
      </c>
      <c r="CC287">
        <v>285</v>
      </c>
    </row>
    <row r="288" spans="1:81" x14ac:dyDescent="0.3">
      <c r="A288" s="1" t="s">
        <v>77</v>
      </c>
      <c r="B288" s="1" t="s">
        <v>18</v>
      </c>
      <c r="C288" s="1" t="s">
        <v>362</v>
      </c>
      <c r="D288" s="6">
        <v>91.4</v>
      </c>
      <c r="E288" s="6">
        <v>33.9</v>
      </c>
      <c r="F288" s="1">
        <v>37</v>
      </c>
      <c r="CC288">
        <v>286</v>
      </c>
    </row>
    <row r="289" spans="1:81" x14ac:dyDescent="0.3">
      <c r="A289" s="1" t="s">
        <v>77</v>
      </c>
      <c r="B289" s="1" t="s">
        <v>18</v>
      </c>
      <c r="C289" s="1" t="s">
        <v>363</v>
      </c>
      <c r="D289" s="6">
        <v>92.4</v>
      </c>
      <c r="E289" s="6">
        <v>43.2</v>
      </c>
      <c r="F289" s="1">
        <v>45</v>
      </c>
      <c r="CC289">
        <v>287</v>
      </c>
    </row>
    <row r="290" spans="1:81" x14ac:dyDescent="0.3">
      <c r="A290" s="1" t="s">
        <v>77</v>
      </c>
      <c r="B290" s="1" t="s">
        <v>18</v>
      </c>
      <c r="C290" s="1" t="s">
        <v>364</v>
      </c>
      <c r="D290" s="6">
        <v>92.4</v>
      </c>
      <c r="E290" s="6">
        <v>42.3</v>
      </c>
      <c r="F290" s="1">
        <v>50</v>
      </c>
      <c r="CC290">
        <v>288</v>
      </c>
    </row>
    <row r="291" spans="1:81" x14ac:dyDescent="0.3">
      <c r="A291" s="1" t="s">
        <v>77</v>
      </c>
      <c r="B291" s="1" t="s">
        <v>18</v>
      </c>
      <c r="C291" s="1" t="s">
        <v>365</v>
      </c>
      <c r="D291" s="6">
        <v>92.9</v>
      </c>
      <c r="E291" s="6">
        <v>40.9</v>
      </c>
      <c r="F291" s="1">
        <v>46</v>
      </c>
      <c r="CC291">
        <v>289</v>
      </c>
    </row>
    <row r="292" spans="1:81" x14ac:dyDescent="0.3">
      <c r="A292" s="1" t="s">
        <v>77</v>
      </c>
      <c r="B292" s="1" t="s">
        <v>18</v>
      </c>
      <c r="C292" s="1" t="s">
        <v>366</v>
      </c>
      <c r="D292" s="6">
        <v>91.1</v>
      </c>
      <c r="E292" s="6">
        <v>35.700000000000003</v>
      </c>
      <c r="F292" s="1">
        <v>37</v>
      </c>
      <c r="CC292">
        <v>290</v>
      </c>
    </row>
    <row r="293" spans="1:81" x14ac:dyDescent="0.3">
      <c r="A293" s="1" t="s">
        <v>77</v>
      </c>
      <c r="B293" s="1" t="s">
        <v>18</v>
      </c>
      <c r="C293" s="1" t="s">
        <v>367</v>
      </c>
      <c r="D293" s="6">
        <v>92</v>
      </c>
      <c r="E293" s="6">
        <v>33.799999999999997</v>
      </c>
      <c r="F293" s="1">
        <v>43</v>
      </c>
      <c r="CC293">
        <v>291</v>
      </c>
    </row>
    <row r="294" spans="1:81" x14ac:dyDescent="0.3">
      <c r="A294" s="1" t="s">
        <v>77</v>
      </c>
      <c r="B294" s="1" t="s">
        <v>18</v>
      </c>
      <c r="C294" s="1" t="s">
        <v>368</v>
      </c>
      <c r="D294" s="6">
        <v>91.1</v>
      </c>
      <c r="E294" s="6">
        <v>35.1</v>
      </c>
      <c r="F294" s="1">
        <v>39</v>
      </c>
      <c r="CC294">
        <v>292</v>
      </c>
    </row>
    <row r="295" spans="1:81" x14ac:dyDescent="0.3">
      <c r="A295" s="1" t="s">
        <v>77</v>
      </c>
      <c r="B295" s="1" t="s">
        <v>18</v>
      </c>
      <c r="C295" s="1" t="s">
        <v>369</v>
      </c>
      <c r="D295" s="6">
        <v>91.1</v>
      </c>
      <c r="E295" s="6">
        <v>44.1</v>
      </c>
      <c r="F295" s="1">
        <v>50</v>
      </c>
      <c r="CC295">
        <v>293</v>
      </c>
    </row>
    <row r="296" spans="1:81" x14ac:dyDescent="0.3">
      <c r="A296" s="1" t="s">
        <v>77</v>
      </c>
      <c r="B296" s="1" t="s">
        <v>18</v>
      </c>
      <c r="C296" s="1" t="s">
        <v>370</v>
      </c>
      <c r="D296" s="6">
        <v>92.2</v>
      </c>
      <c r="E296" s="6">
        <v>45.4</v>
      </c>
      <c r="F296" s="1">
        <v>56</v>
      </c>
      <c r="CC296">
        <v>294</v>
      </c>
    </row>
    <row r="297" spans="1:81" x14ac:dyDescent="0.3">
      <c r="A297" s="1" t="s">
        <v>77</v>
      </c>
      <c r="B297" s="1" t="s">
        <v>18</v>
      </c>
      <c r="C297" s="1" t="s">
        <v>371</v>
      </c>
      <c r="D297" s="6">
        <v>90.3</v>
      </c>
      <c r="E297" s="6">
        <v>41.9</v>
      </c>
      <c r="F297" s="1">
        <v>48</v>
      </c>
      <c r="CC297">
        <v>295</v>
      </c>
    </row>
    <row r="298" spans="1:81" x14ac:dyDescent="0.3">
      <c r="A298" s="1" t="s">
        <v>77</v>
      </c>
      <c r="B298" s="1" t="s">
        <v>18</v>
      </c>
      <c r="C298" s="1" t="s">
        <v>372</v>
      </c>
      <c r="D298" s="6">
        <v>91</v>
      </c>
      <c r="E298" s="6">
        <v>45.4</v>
      </c>
      <c r="F298" s="1">
        <v>50</v>
      </c>
      <c r="CC298">
        <v>296</v>
      </c>
    </row>
    <row r="299" spans="1:81" x14ac:dyDescent="0.3">
      <c r="A299" s="1" t="s">
        <v>77</v>
      </c>
      <c r="B299" s="1" t="s">
        <v>18</v>
      </c>
      <c r="C299" s="1" t="s">
        <v>373</v>
      </c>
      <c r="D299" s="6">
        <v>89.2</v>
      </c>
      <c r="E299" s="6">
        <v>47.8</v>
      </c>
      <c r="F299" s="1">
        <v>48</v>
      </c>
      <c r="CC299">
        <v>297</v>
      </c>
    </row>
    <row r="300" spans="1:81" x14ac:dyDescent="0.3">
      <c r="A300" s="1" t="s">
        <v>77</v>
      </c>
      <c r="B300" s="1" t="s">
        <v>18</v>
      </c>
      <c r="C300" s="1" t="s">
        <v>374</v>
      </c>
      <c r="D300" s="6">
        <v>94.2</v>
      </c>
      <c r="E300" s="6">
        <v>29.7</v>
      </c>
      <c r="F300" s="1">
        <v>41</v>
      </c>
      <c r="CC300">
        <v>298</v>
      </c>
    </row>
    <row r="301" spans="1:81" x14ac:dyDescent="0.3">
      <c r="A301" s="1" t="s">
        <v>77</v>
      </c>
      <c r="B301" s="1" t="s">
        <v>18</v>
      </c>
      <c r="C301" s="1" t="s">
        <v>375</v>
      </c>
      <c r="D301" s="6">
        <v>91.3</v>
      </c>
      <c r="E301" s="6">
        <v>43.4</v>
      </c>
      <c r="F301" s="1">
        <v>48</v>
      </c>
      <c r="CC301">
        <v>299</v>
      </c>
    </row>
    <row r="302" spans="1:81" x14ac:dyDescent="0.3">
      <c r="A302" s="1" t="s">
        <v>77</v>
      </c>
      <c r="B302" s="1" t="s">
        <v>18</v>
      </c>
      <c r="C302" s="1" t="s">
        <v>376</v>
      </c>
      <c r="D302" s="6">
        <v>90.2</v>
      </c>
      <c r="E302" s="6">
        <v>35.5</v>
      </c>
      <c r="F302" s="1">
        <v>32</v>
      </c>
      <c r="CC302">
        <v>300</v>
      </c>
    </row>
    <row r="303" spans="1:81" x14ac:dyDescent="0.3">
      <c r="A303" s="1" t="s">
        <v>77</v>
      </c>
      <c r="B303" s="1" t="s">
        <v>18</v>
      </c>
      <c r="C303" s="1" t="s">
        <v>377</v>
      </c>
      <c r="D303" s="6">
        <v>91</v>
      </c>
      <c r="E303" s="6">
        <v>32</v>
      </c>
      <c r="F303" s="1">
        <v>31</v>
      </c>
      <c r="CC303">
        <v>301</v>
      </c>
    </row>
    <row r="304" spans="1:81" x14ac:dyDescent="0.3">
      <c r="A304" s="1" t="s">
        <v>77</v>
      </c>
      <c r="B304" s="1" t="s">
        <v>18</v>
      </c>
      <c r="C304" s="1" t="s">
        <v>378</v>
      </c>
      <c r="D304" s="6">
        <v>90.7</v>
      </c>
      <c r="E304" s="6">
        <v>32.200000000000003</v>
      </c>
      <c r="F304" s="1">
        <v>32</v>
      </c>
      <c r="CC304">
        <v>302</v>
      </c>
    </row>
    <row r="305" spans="1:81" x14ac:dyDescent="0.3">
      <c r="A305" s="1" t="s">
        <v>77</v>
      </c>
      <c r="B305" s="1" t="s">
        <v>18</v>
      </c>
      <c r="C305" s="1" t="s">
        <v>379</v>
      </c>
      <c r="D305" s="6">
        <v>90.5</v>
      </c>
      <c r="E305" s="6">
        <v>43.2</v>
      </c>
      <c r="F305" s="1">
        <v>56</v>
      </c>
      <c r="CC305">
        <v>303</v>
      </c>
    </row>
    <row r="306" spans="1:81" x14ac:dyDescent="0.3">
      <c r="A306" s="1" t="s">
        <v>77</v>
      </c>
      <c r="B306" s="1" t="s">
        <v>18</v>
      </c>
      <c r="C306" s="1" t="s">
        <v>380</v>
      </c>
      <c r="D306" s="6">
        <v>93.3</v>
      </c>
      <c r="E306" s="6">
        <v>31.6</v>
      </c>
      <c r="F306" s="1">
        <v>33</v>
      </c>
      <c r="CC306">
        <v>304</v>
      </c>
    </row>
    <row r="307" spans="1:81" x14ac:dyDescent="0.3">
      <c r="A307" s="1" t="s">
        <v>77</v>
      </c>
      <c r="B307" s="1" t="s">
        <v>19</v>
      </c>
      <c r="C307" s="1" t="s">
        <v>381</v>
      </c>
      <c r="D307" s="6">
        <v>94.7</v>
      </c>
      <c r="E307" s="6">
        <v>29.6</v>
      </c>
      <c r="F307" s="1">
        <v>39</v>
      </c>
      <c r="CC307">
        <v>305</v>
      </c>
    </row>
    <row r="308" spans="1:81" x14ac:dyDescent="0.3">
      <c r="A308" s="1" t="s">
        <v>77</v>
      </c>
      <c r="B308" s="1" t="s">
        <v>19</v>
      </c>
      <c r="C308" s="1" t="s">
        <v>382</v>
      </c>
      <c r="D308" s="6">
        <v>93.8</v>
      </c>
      <c r="E308" s="6">
        <v>29.8</v>
      </c>
      <c r="F308" s="1">
        <v>33</v>
      </c>
      <c r="CC308">
        <v>306</v>
      </c>
    </row>
    <row r="309" spans="1:81" x14ac:dyDescent="0.3">
      <c r="A309" s="1" t="s">
        <v>77</v>
      </c>
      <c r="B309" s="1" t="s">
        <v>19</v>
      </c>
      <c r="C309" s="1" t="s">
        <v>383</v>
      </c>
      <c r="D309" s="6">
        <v>93.1</v>
      </c>
      <c r="E309" s="6">
        <v>26.5</v>
      </c>
      <c r="F309" s="1">
        <v>29</v>
      </c>
      <c r="CC309">
        <v>307</v>
      </c>
    </row>
    <row r="310" spans="1:81" x14ac:dyDescent="0.3">
      <c r="A310" s="1" t="s">
        <v>77</v>
      </c>
      <c r="B310" s="1" t="s">
        <v>19</v>
      </c>
      <c r="C310" s="1" t="s">
        <v>384</v>
      </c>
      <c r="D310" s="6">
        <v>91.6</v>
      </c>
      <c r="E310" s="6">
        <v>26.5</v>
      </c>
      <c r="F310" s="1">
        <v>28</v>
      </c>
      <c r="CC310">
        <v>308</v>
      </c>
    </row>
    <row r="311" spans="1:81" x14ac:dyDescent="0.3">
      <c r="A311" s="1" t="s">
        <v>77</v>
      </c>
      <c r="B311" s="1" t="s">
        <v>19</v>
      </c>
      <c r="C311" s="1" t="s">
        <v>385</v>
      </c>
      <c r="D311" s="6">
        <v>94.9</v>
      </c>
      <c r="E311" s="6">
        <v>26.1</v>
      </c>
      <c r="F311" s="1">
        <v>33</v>
      </c>
      <c r="CC311">
        <v>309</v>
      </c>
    </row>
    <row r="312" spans="1:81" x14ac:dyDescent="0.3">
      <c r="A312" s="1" t="s">
        <v>77</v>
      </c>
      <c r="B312" s="1" t="s">
        <v>19</v>
      </c>
      <c r="C312" s="1" t="s">
        <v>386</v>
      </c>
      <c r="D312" s="6">
        <v>93.4</v>
      </c>
      <c r="E312" s="6">
        <v>31.6</v>
      </c>
      <c r="F312" s="1">
        <v>35</v>
      </c>
      <c r="CC312">
        <v>310</v>
      </c>
    </row>
    <row r="313" spans="1:81" x14ac:dyDescent="0.3">
      <c r="A313" s="1" t="s">
        <v>77</v>
      </c>
      <c r="B313" s="1" t="s">
        <v>19</v>
      </c>
      <c r="C313" s="1" t="s">
        <v>387</v>
      </c>
      <c r="D313" s="6">
        <v>90.3</v>
      </c>
      <c r="E313" s="6">
        <v>34.6</v>
      </c>
      <c r="F313" s="1">
        <v>39</v>
      </c>
      <c r="CC313">
        <v>311</v>
      </c>
    </row>
    <row r="314" spans="1:81" x14ac:dyDescent="0.3">
      <c r="A314" s="1" t="s">
        <v>77</v>
      </c>
      <c r="B314" s="1" t="s">
        <v>19</v>
      </c>
      <c r="C314" s="1" t="s">
        <v>388</v>
      </c>
      <c r="D314" s="6">
        <v>94.2</v>
      </c>
      <c r="E314" s="6">
        <v>29.6</v>
      </c>
      <c r="F314" s="1">
        <v>36</v>
      </c>
      <c r="CC314">
        <v>312</v>
      </c>
    </row>
    <row r="315" spans="1:81" x14ac:dyDescent="0.3">
      <c r="A315" s="1" t="s">
        <v>77</v>
      </c>
      <c r="B315" s="1" t="s">
        <v>19</v>
      </c>
      <c r="C315" s="1" t="s">
        <v>389</v>
      </c>
      <c r="D315" s="6">
        <v>91.8</v>
      </c>
      <c r="E315" s="6">
        <v>25.5</v>
      </c>
      <c r="F315" s="1">
        <v>22</v>
      </c>
      <c r="CC315">
        <v>313</v>
      </c>
    </row>
    <row r="316" spans="1:81" x14ac:dyDescent="0.3">
      <c r="A316" s="1" t="s">
        <v>77</v>
      </c>
      <c r="B316" s="1" t="s">
        <v>19</v>
      </c>
      <c r="C316" s="1" t="s">
        <v>390</v>
      </c>
      <c r="D316" s="6">
        <v>94.6</v>
      </c>
      <c r="E316" s="6">
        <v>25.9</v>
      </c>
      <c r="F316" s="1">
        <v>26</v>
      </c>
      <c r="CC316">
        <v>314</v>
      </c>
    </row>
    <row r="317" spans="1:81" x14ac:dyDescent="0.3">
      <c r="A317" s="1" t="s">
        <v>77</v>
      </c>
      <c r="B317" s="1" t="s">
        <v>19</v>
      </c>
      <c r="C317" s="1" t="s">
        <v>391</v>
      </c>
      <c r="D317" s="6">
        <v>91.9</v>
      </c>
      <c r="E317" s="6">
        <v>25.7</v>
      </c>
      <c r="F317" s="1">
        <v>31</v>
      </c>
      <c r="CC317">
        <v>315</v>
      </c>
    </row>
    <row r="318" spans="1:81" x14ac:dyDescent="0.3">
      <c r="A318" s="1" t="s">
        <v>77</v>
      </c>
      <c r="B318" s="1" t="s">
        <v>19</v>
      </c>
      <c r="C318" s="1" t="s">
        <v>392</v>
      </c>
      <c r="D318" s="6">
        <v>93.3</v>
      </c>
      <c r="E318" s="6">
        <v>31.7</v>
      </c>
      <c r="F318" s="1">
        <v>32</v>
      </c>
      <c r="CC318">
        <v>316</v>
      </c>
    </row>
    <row r="319" spans="1:81" x14ac:dyDescent="0.3">
      <c r="A319" s="1" t="s">
        <v>77</v>
      </c>
      <c r="B319" s="1" t="s">
        <v>19</v>
      </c>
      <c r="C319" s="1" t="s">
        <v>393</v>
      </c>
      <c r="D319" s="6">
        <v>94.4</v>
      </c>
      <c r="E319" s="6">
        <v>27.4</v>
      </c>
      <c r="F319" s="1">
        <v>35</v>
      </c>
      <c r="CC319">
        <v>317</v>
      </c>
    </row>
    <row r="320" spans="1:81" x14ac:dyDescent="0.3">
      <c r="A320" s="1" t="s">
        <v>77</v>
      </c>
      <c r="B320" s="1" t="s">
        <v>19</v>
      </c>
      <c r="C320" s="1" t="s">
        <v>394</v>
      </c>
      <c r="D320" s="6">
        <v>91.1</v>
      </c>
      <c r="E320" s="6">
        <v>24.5</v>
      </c>
      <c r="F320" s="1">
        <v>19</v>
      </c>
      <c r="CC320">
        <v>318</v>
      </c>
    </row>
    <row r="321" spans="1:81" x14ac:dyDescent="0.3">
      <c r="A321" s="1" t="s">
        <v>77</v>
      </c>
      <c r="B321" s="1" t="s">
        <v>19</v>
      </c>
      <c r="C321" s="1" t="s">
        <v>395</v>
      </c>
      <c r="D321" s="6">
        <v>94.2</v>
      </c>
      <c r="E321" s="6">
        <v>32.6</v>
      </c>
      <c r="F321" s="1">
        <v>37</v>
      </c>
      <c r="CC321">
        <v>319</v>
      </c>
    </row>
    <row r="322" spans="1:81" x14ac:dyDescent="0.3">
      <c r="A322" s="1" t="s">
        <v>77</v>
      </c>
      <c r="B322" s="1" t="s">
        <v>19</v>
      </c>
      <c r="C322" s="1" t="s">
        <v>396</v>
      </c>
      <c r="D322" s="6">
        <v>93.2</v>
      </c>
      <c r="E322" s="6">
        <v>23.4</v>
      </c>
      <c r="F322" s="1">
        <v>30</v>
      </c>
      <c r="CC322">
        <v>320</v>
      </c>
    </row>
    <row r="323" spans="1:81" x14ac:dyDescent="0.3">
      <c r="A323" s="1" t="s">
        <v>77</v>
      </c>
      <c r="B323" s="1" t="s">
        <v>19</v>
      </c>
      <c r="C323" s="1" t="s">
        <v>397</v>
      </c>
      <c r="D323" s="6">
        <v>93.3</v>
      </c>
      <c r="E323" s="6">
        <v>30.8</v>
      </c>
      <c r="F323" s="1">
        <v>35</v>
      </c>
      <c r="CC323">
        <v>321</v>
      </c>
    </row>
    <row r="324" spans="1:81" x14ac:dyDescent="0.3">
      <c r="A324" s="1" t="s">
        <v>77</v>
      </c>
      <c r="B324" s="1" t="s">
        <v>19</v>
      </c>
      <c r="C324" s="1" t="s">
        <v>398</v>
      </c>
      <c r="D324" s="6">
        <v>94.5</v>
      </c>
      <c r="E324" s="6">
        <v>30.8</v>
      </c>
      <c r="F324" s="1">
        <v>42</v>
      </c>
      <c r="CC324">
        <v>322</v>
      </c>
    </row>
    <row r="325" spans="1:81" x14ac:dyDescent="0.3">
      <c r="A325" s="1" t="s">
        <v>77</v>
      </c>
      <c r="B325" s="1" t="s">
        <v>19</v>
      </c>
      <c r="C325" s="1" t="s">
        <v>399</v>
      </c>
      <c r="D325" s="6">
        <v>94.9</v>
      </c>
      <c r="E325" s="6">
        <v>28</v>
      </c>
      <c r="F325" s="1">
        <v>29</v>
      </c>
      <c r="CC325">
        <v>323</v>
      </c>
    </row>
    <row r="326" spans="1:81" x14ac:dyDescent="0.3">
      <c r="A326" s="1" t="s">
        <v>77</v>
      </c>
      <c r="B326" s="1" t="s">
        <v>20</v>
      </c>
      <c r="C326" s="1" t="s">
        <v>400</v>
      </c>
      <c r="D326" s="6">
        <v>88.8</v>
      </c>
      <c r="E326" s="6">
        <v>62.5</v>
      </c>
      <c r="F326" s="1">
        <v>68</v>
      </c>
      <c r="CC326">
        <v>324</v>
      </c>
    </row>
    <row r="327" spans="1:81" x14ac:dyDescent="0.3">
      <c r="A327" s="1" t="s">
        <v>77</v>
      </c>
      <c r="B327" s="1" t="s">
        <v>20</v>
      </c>
      <c r="C327" s="1" t="s">
        <v>401</v>
      </c>
      <c r="D327" s="6">
        <v>84.7</v>
      </c>
      <c r="E327" s="6">
        <v>62.8</v>
      </c>
      <c r="F327" s="1">
        <v>70</v>
      </c>
      <c r="CC327">
        <v>325</v>
      </c>
    </row>
    <row r="328" spans="1:81" x14ac:dyDescent="0.3">
      <c r="A328" s="1" t="s">
        <v>77</v>
      </c>
      <c r="B328" s="1" t="s">
        <v>20</v>
      </c>
      <c r="C328" s="1" t="s">
        <v>402</v>
      </c>
      <c r="D328" s="6">
        <v>88.5</v>
      </c>
      <c r="E328" s="6">
        <v>64.5</v>
      </c>
      <c r="F328" s="1">
        <v>71</v>
      </c>
      <c r="CC328">
        <v>326</v>
      </c>
    </row>
    <row r="329" spans="1:81" x14ac:dyDescent="0.3">
      <c r="A329" s="1" t="s">
        <v>77</v>
      </c>
      <c r="B329" s="1" t="s">
        <v>20</v>
      </c>
      <c r="C329" s="1" t="s">
        <v>403</v>
      </c>
      <c r="D329" s="6">
        <v>88.2</v>
      </c>
      <c r="E329" s="6">
        <v>60.7</v>
      </c>
      <c r="F329" s="1">
        <v>71</v>
      </c>
      <c r="CC329">
        <v>327</v>
      </c>
    </row>
    <row r="330" spans="1:81" x14ac:dyDescent="0.3">
      <c r="A330" s="1" t="s">
        <v>77</v>
      </c>
      <c r="B330" s="1" t="s">
        <v>20</v>
      </c>
      <c r="C330" s="1" t="s">
        <v>404</v>
      </c>
      <c r="D330" s="6">
        <v>84.1</v>
      </c>
      <c r="E330" s="6">
        <v>65.900000000000006</v>
      </c>
      <c r="F330" s="1">
        <v>70</v>
      </c>
      <c r="CC330">
        <v>328</v>
      </c>
    </row>
    <row r="331" spans="1:81" x14ac:dyDescent="0.3">
      <c r="A331" s="1" t="s">
        <v>77</v>
      </c>
      <c r="B331" s="1" t="s">
        <v>20</v>
      </c>
      <c r="C331" s="1" t="s">
        <v>405</v>
      </c>
      <c r="D331" s="6">
        <v>86.3</v>
      </c>
      <c r="E331" s="6">
        <v>67.599999999999994</v>
      </c>
      <c r="F331" s="1">
        <v>73</v>
      </c>
      <c r="CC331">
        <v>329</v>
      </c>
    </row>
    <row r="332" spans="1:81" x14ac:dyDescent="0.3">
      <c r="A332" s="1" t="s">
        <v>77</v>
      </c>
      <c r="B332" s="1" t="s">
        <v>20</v>
      </c>
      <c r="C332" s="1" t="s">
        <v>406</v>
      </c>
      <c r="D332" s="6">
        <v>84.4</v>
      </c>
      <c r="E332" s="6">
        <v>62.5</v>
      </c>
      <c r="F332" s="1">
        <v>68</v>
      </c>
      <c r="CC332">
        <v>330</v>
      </c>
    </row>
    <row r="333" spans="1:81" x14ac:dyDescent="0.3">
      <c r="A333" s="1" t="s">
        <v>77</v>
      </c>
      <c r="B333" s="1" t="s">
        <v>20</v>
      </c>
      <c r="C333" s="1" t="s">
        <v>407</v>
      </c>
      <c r="D333" s="6">
        <v>85.8</v>
      </c>
      <c r="E333" s="6">
        <v>61.7</v>
      </c>
      <c r="F333" s="1">
        <v>62</v>
      </c>
      <c r="CC333">
        <v>331</v>
      </c>
    </row>
    <row r="334" spans="1:81" x14ac:dyDescent="0.3">
      <c r="A334" s="1" t="s">
        <v>77</v>
      </c>
      <c r="B334" s="1" t="s">
        <v>21</v>
      </c>
      <c r="C334" s="1" t="s">
        <v>408</v>
      </c>
      <c r="D334" s="6">
        <v>88.3</v>
      </c>
      <c r="E334" s="6">
        <v>-4.2</v>
      </c>
      <c r="F334" s="1">
        <v>4</v>
      </c>
      <c r="CC334">
        <v>332</v>
      </c>
    </row>
    <row r="335" spans="1:81" x14ac:dyDescent="0.3">
      <c r="A335" s="1" t="s">
        <v>77</v>
      </c>
      <c r="B335" s="1" t="s">
        <v>21</v>
      </c>
      <c r="C335" s="1" t="s">
        <v>409</v>
      </c>
      <c r="D335" s="6">
        <v>90.7</v>
      </c>
      <c r="E335" s="6">
        <v>0</v>
      </c>
      <c r="F335" s="1">
        <v>4</v>
      </c>
      <c r="CC335">
        <v>333</v>
      </c>
    </row>
    <row r="336" spans="1:81" x14ac:dyDescent="0.3">
      <c r="A336" s="1" t="s">
        <v>77</v>
      </c>
      <c r="B336" s="1" t="s">
        <v>21</v>
      </c>
      <c r="C336" s="1" t="s">
        <v>410</v>
      </c>
      <c r="D336" s="6">
        <v>89.5</v>
      </c>
      <c r="E336" s="6">
        <v>0.2</v>
      </c>
      <c r="F336" s="1">
        <v>5</v>
      </c>
      <c r="CC336">
        <v>334</v>
      </c>
    </row>
    <row r="337" spans="1:81" x14ac:dyDescent="0.3">
      <c r="A337" s="1" t="s">
        <v>77</v>
      </c>
      <c r="B337" s="1" t="s">
        <v>21</v>
      </c>
      <c r="C337" s="1" t="s">
        <v>411</v>
      </c>
      <c r="D337" s="6">
        <v>90</v>
      </c>
      <c r="E337" s="6">
        <v>2.9</v>
      </c>
      <c r="F337" s="1">
        <v>5</v>
      </c>
      <c r="CC337">
        <v>335</v>
      </c>
    </row>
    <row r="338" spans="1:81" x14ac:dyDescent="0.3">
      <c r="A338" s="1" t="s">
        <v>77</v>
      </c>
      <c r="B338" s="1" t="s">
        <v>21</v>
      </c>
      <c r="C338" s="1" t="s">
        <v>412</v>
      </c>
      <c r="D338" s="6">
        <v>90.4</v>
      </c>
      <c r="E338" s="6">
        <v>-1.1000000000000001</v>
      </c>
      <c r="F338" s="1">
        <v>-1</v>
      </c>
      <c r="CC338">
        <v>336</v>
      </c>
    </row>
    <row r="339" spans="1:81" x14ac:dyDescent="0.3">
      <c r="A339" s="1" t="s">
        <v>77</v>
      </c>
      <c r="B339" s="1" t="s">
        <v>21</v>
      </c>
      <c r="C339" s="1" t="s">
        <v>413</v>
      </c>
      <c r="D339" s="6">
        <v>87.6</v>
      </c>
      <c r="E339" s="6">
        <v>-2.6</v>
      </c>
      <c r="F339" s="1">
        <v>-3</v>
      </c>
      <c r="CC339">
        <v>337</v>
      </c>
    </row>
    <row r="340" spans="1:81" x14ac:dyDescent="0.3">
      <c r="A340" s="1" t="s">
        <v>77</v>
      </c>
      <c r="B340" s="1" t="s">
        <v>21</v>
      </c>
      <c r="C340" s="1" t="s">
        <v>414</v>
      </c>
      <c r="D340" s="6">
        <v>90.5</v>
      </c>
      <c r="E340" s="6">
        <v>2.6</v>
      </c>
      <c r="F340" s="1">
        <v>11</v>
      </c>
      <c r="CC340">
        <v>338</v>
      </c>
    </row>
    <row r="341" spans="1:81" x14ac:dyDescent="0.3">
      <c r="A341" s="1" t="s">
        <v>77</v>
      </c>
      <c r="B341" s="1" t="s">
        <v>21</v>
      </c>
      <c r="C341" s="1" t="s">
        <v>415</v>
      </c>
      <c r="D341" s="6">
        <v>87.6</v>
      </c>
      <c r="E341" s="6">
        <v>-4.0999999999999996</v>
      </c>
      <c r="F341" s="1">
        <v>-19</v>
      </c>
      <c r="CC341">
        <v>339</v>
      </c>
    </row>
    <row r="342" spans="1:81" x14ac:dyDescent="0.3">
      <c r="A342" s="1" t="s">
        <v>77</v>
      </c>
      <c r="B342" s="1" t="s">
        <v>21</v>
      </c>
      <c r="C342" s="1" t="s">
        <v>416</v>
      </c>
      <c r="D342" s="6">
        <v>91.1</v>
      </c>
      <c r="E342" s="6">
        <v>1.1000000000000001</v>
      </c>
      <c r="F342" s="1">
        <v>7</v>
      </c>
      <c r="CC342">
        <v>340</v>
      </c>
    </row>
    <row r="343" spans="1:81" x14ac:dyDescent="0.3">
      <c r="A343" s="1" t="s">
        <v>77</v>
      </c>
      <c r="B343" s="1" t="s">
        <v>21</v>
      </c>
      <c r="C343" s="1" t="s">
        <v>417</v>
      </c>
      <c r="D343" s="6">
        <v>88.3</v>
      </c>
      <c r="E343" s="6">
        <v>-1</v>
      </c>
      <c r="F343" s="1">
        <v>4</v>
      </c>
      <c r="CC343">
        <v>341</v>
      </c>
    </row>
    <row r="344" spans="1:81" x14ac:dyDescent="0.3">
      <c r="A344" s="1" t="s">
        <v>77</v>
      </c>
      <c r="B344" s="1" t="s">
        <v>21</v>
      </c>
      <c r="C344" s="1" t="s">
        <v>418</v>
      </c>
      <c r="D344" s="6">
        <v>90.7</v>
      </c>
      <c r="E344" s="6">
        <v>2.6</v>
      </c>
      <c r="F344" s="1">
        <v>12</v>
      </c>
      <c r="CC344">
        <v>342</v>
      </c>
    </row>
    <row r="345" spans="1:81" x14ac:dyDescent="0.3">
      <c r="A345" s="1" t="s">
        <v>77</v>
      </c>
      <c r="B345" s="1" t="s">
        <v>21</v>
      </c>
      <c r="C345" s="1" t="s">
        <v>419</v>
      </c>
      <c r="D345" s="6">
        <v>90.2</v>
      </c>
      <c r="E345" s="6">
        <v>0.5</v>
      </c>
      <c r="F345" s="1">
        <v>5</v>
      </c>
      <c r="CC345">
        <v>343</v>
      </c>
    </row>
    <row r="346" spans="1:81" x14ac:dyDescent="0.3">
      <c r="A346" s="1" t="s">
        <v>77</v>
      </c>
      <c r="B346" s="1" t="s">
        <v>21</v>
      </c>
      <c r="C346" s="1" t="s">
        <v>420</v>
      </c>
      <c r="D346" s="6">
        <v>86.4</v>
      </c>
      <c r="E346" s="6">
        <v>-3.6</v>
      </c>
      <c r="F346" s="1">
        <v>9</v>
      </c>
      <c r="CC346">
        <v>344</v>
      </c>
    </row>
    <row r="347" spans="1:81" x14ac:dyDescent="0.3">
      <c r="A347" s="1" t="s">
        <v>77</v>
      </c>
      <c r="B347" s="1" t="s">
        <v>21</v>
      </c>
      <c r="C347" s="1" t="s">
        <v>421</v>
      </c>
      <c r="D347" s="6">
        <v>90.1</v>
      </c>
      <c r="E347" s="6">
        <v>0.1</v>
      </c>
      <c r="F347" s="1">
        <v>3</v>
      </c>
      <c r="CC347">
        <v>345</v>
      </c>
    </row>
    <row r="348" spans="1:81" x14ac:dyDescent="0.3">
      <c r="A348" s="1" t="s">
        <v>77</v>
      </c>
      <c r="B348" s="1" t="s">
        <v>21</v>
      </c>
      <c r="C348" s="1" t="s">
        <v>422</v>
      </c>
      <c r="D348" s="6">
        <v>89.7</v>
      </c>
      <c r="E348" s="6">
        <v>0.6</v>
      </c>
      <c r="F348" s="1">
        <v>4</v>
      </c>
      <c r="CC348">
        <v>346</v>
      </c>
    </row>
    <row r="349" spans="1:81" x14ac:dyDescent="0.3">
      <c r="A349" s="1" t="s">
        <v>77</v>
      </c>
      <c r="B349" s="1" t="s">
        <v>21</v>
      </c>
      <c r="C349" s="1" t="s">
        <v>423</v>
      </c>
      <c r="D349" s="6">
        <v>85.6</v>
      </c>
      <c r="E349" s="6">
        <v>-2.7</v>
      </c>
      <c r="F349" s="1">
        <v>-1</v>
      </c>
      <c r="CC349">
        <v>347</v>
      </c>
    </row>
    <row r="350" spans="1:81" x14ac:dyDescent="0.3">
      <c r="A350" s="1" t="s">
        <v>77</v>
      </c>
      <c r="B350" s="1" t="s">
        <v>21</v>
      </c>
      <c r="C350" s="1" t="s">
        <v>424</v>
      </c>
      <c r="D350" s="6">
        <v>87.6</v>
      </c>
      <c r="E350" s="6">
        <v>-7</v>
      </c>
      <c r="F350" s="1">
        <v>-4</v>
      </c>
      <c r="CC350">
        <v>348</v>
      </c>
    </row>
    <row r="351" spans="1:81" x14ac:dyDescent="0.3">
      <c r="A351" s="1" t="s">
        <v>77</v>
      </c>
      <c r="B351" s="1" t="s">
        <v>21</v>
      </c>
      <c r="C351" s="1" t="s">
        <v>425</v>
      </c>
      <c r="D351" s="6">
        <v>90.9</v>
      </c>
      <c r="E351" s="6">
        <v>1.3</v>
      </c>
      <c r="F351" s="1">
        <v>5</v>
      </c>
      <c r="CC351">
        <v>349</v>
      </c>
    </row>
    <row r="352" spans="1:81" x14ac:dyDescent="0.3">
      <c r="A352" s="1" t="s">
        <v>77</v>
      </c>
      <c r="B352" s="1" t="s">
        <v>21</v>
      </c>
      <c r="C352" s="1" t="s">
        <v>426</v>
      </c>
      <c r="D352" s="6">
        <v>88.3</v>
      </c>
      <c r="E352" s="6">
        <v>-5.5</v>
      </c>
      <c r="F352" s="1">
        <v>-4</v>
      </c>
      <c r="CC352">
        <v>350</v>
      </c>
    </row>
    <row r="353" spans="1:81" x14ac:dyDescent="0.3">
      <c r="A353" s="1" t="s">
        <v>77</v>
      </c>
      <c r="B353" s="1" t="s">
        <v>21</v>
      </c>
      <c r="C353" s="1" t="s">
        <v>427</v>
      </c>
      <c r="D353" s="6">
        <v>90.8</v>
      </c>
      <c r="E353" s="6">
        <v>5.5</v>
      </c>
      <c r="F353" s="1">
        <v>9</v>
      </c>
      <c r="CC353">
        <v>351</v>
      </c>
    </row>
    <row r="354" spans="1:81" x14ac:dyDescent="0.3">
      <c r="A354" s="1" t="s">
        <v>77</v>
      </c>
      <c r="B354" s="1" t="s">
        <v>21</v>
      </c>
      <c r="C354" s="1" t="s">
        <v>428</v>
      </c>
      <c r="D354" s="6">
        <v>91</v>
      </c>
      <c r="E354" s="6">
        <v>6.8</v>
      </c>
      <c r="F354" s="1">
        <v>12</v>
      </c>
      <c r="CC354">
        <v>352</v>
      </c>
    </row>
    <row r="355" spans="1:81" x14ac:dyDescent="0.3">
      <c r="A355" s="1" t="s">
        <v>77</v>
      </c>
      <c r="B355" s="1" t="s">
        <v>21</v>
      </c>
      <c r="C355" s="1" t="s">
        <v>429</v>
      </c>
      <c r="D355" s="6">
        <v>90.6</v>
      </c>
      <c r="E355" s="6">
        <v>2.7</v>
      </c>
      <c r="F355" s="1">
        <v>9</v>
      </c>
      <c r="CC355">
        <v>353</v>
      </c>
    </row>
    <row r="356" spans="1:81" x14ac:dyDescent="0.3">
      <c r="A356" s="1" t="s">
        <v>77</v>
      </c>
      <c r="B356" s="1" t="s">
        <v>21</v>
      </c>
      <c r="C356" s="1" t="s">
        <v>430</v>
      </c>
      <c r="D356" s="6">
        <v>90.4</v>
      </c>
      <c r="E356" s="6">
        <v>-2</v>
      </c>
      <c r="F356" s="1">
        <v>7</v>
      </c>
      <c r="CC356">
        <v>354</v>
      </c>
    </row>
    <row r="357" spans="1:81" x14ac:dyDescent="0.3">
      <c r="A357" s="1" t="s">
        <v>77</v>
      </c>
      <c r="B357" s="1" t="s">
        <v>21</v>
      </c>
      <c r="C357" s="1" t="s">
        <v>431</v>
      </c>
      <c r="D357" s="6">
        <v>87.2</v>
      </c>
      <c r="E357" s="6">
        <v>-6.3</v>
      </c>
      <c r="F357" s="1">
        <v>-9</v>
      </c>
      <c r="CC357">
        <v>355</v>
      </c>
    </row>
    <row r="358" spans="1:81" x14ac:dyDescent="0.3">
      <c r="A358" s="1" t="s">
        <v>77</v>
      </c>
      <c r="B358" s="1" t="s">
        <v>21</v>
      </c>
      <c r="C358" s="1" t="s">
        <v>432</v>
      </c>
      <c r="D358" s="6">
        <v>88.3</v>
      </c>
      <c r="E358" s="6">
        <v>-3.5</v>
      </c>
      <c r="F358" s="1">
        <v>-16</v>
      </c>
      <c r="CC358">
        <v>356</v>
      </c>
    </row>
    <row r="359" spans="1:81" x14ac:dyDescent="0.3">
      <c r="A359" s="1" t="s">
        <v>77</v>
      </c>
      <c r="B359" s="1" t="s">
        <v>21</v>
      </c>
      <c r="C359" s="1" t="s">
        <v>433</v>
      </c>
      <c r="D359" s="6">
        <v>91.3</v>
      </c>
      <c r="E359" s="6">
        <v>2.9</v>
      </c>
      <c r="F359" s="1">
        <v>2</v>
      </c>
      <c r="CC359">
        <v>357</v>
      </c>
    </row>
    <row r="360" spans="1:81" x14ac:dyDescent="0.3">
      <c r="A360" s="1" t="s">
        <v>77</v>
      </c>
      <c r="B360" s="1" t="s">
        <v>21</v>
      </c>
      <c r="C360" s="1" t="s">
        <v>434</v>
      </c>
      <c r="D360" s="6">
        <v>89.8</v>
      </c>
      <c r="E360" s="6">
        <v>0.5</v>
      </c>
      <c r="F360" s="1">
        <v>-12</v>
      </c>
      <c r="CC360">
        <v>358</v>
      </c>
    </row>
    <row r="361" spans="1:81" x14ac:dyDescent="0.3">
      <c r="A361" s="1" t="s">
        <v>77</v>
      </c>
      <c r="B361" s="1" t="s">
        <v>21</v>
      </c>
      <c r="C361" s="1" t="s">
        <v>435</v>
      </c>
      <c r="D361" s="6">
        <v>87.9</v>
      </c>
      <c r="E361" s="6">
        <v>-3.5</v>
      </c>
      <c r="F361" s="1">
        <v>7</v>
      </c>
      <c r="CC361">
        <v>359</v>
      </c>
    </row>
    <row r="362" spans="1:81" x14ac:dyDescent="0.3">
      <c r="A362" s="1" t="s">
        <v>77</v>
      </c>
      <c r="B362" s="1" t="s">
        <v>21</v>
      </c>
      <c r="C362" s="1" t="s">
        <v>436</v>
      </c>
      <c r="D362" s="6">
        <v>89.9</v>
      </c>
      <c r="E362" s="6">
        <v>-3.7</v>
      </c>
      <c r="F362" s="1">
        <v>-1</v>
      </c>
      <c r="CC362">
        <v>360</v>
      </c>
    </row>
    <row r="363" spans="1:81" x14ac:dyDescent="0.3">
      <c r="A363" s="1" t="s">
        <v>77</v>
      </c>
      <c r="B363" s="1" t="s">
        <v>21</v>
      </c>
      <c r="C363" s="1" t="s">
        <v>437</v>
      </c>
      <c r="D363" s="6">
        <v>89.5</v>
      </c>
      <c r="E363" s="6">
        <v>0.9</v>
      </c>
      <c r="F363" s="1">
        <v>1</v>
      </c>
      <c r="CC363">
        <v>361</v>
      </c>
    </row>
    <row r="364" spans="1:81" x14ac:dyDescent="0.3">
      <c r="A364" s="1" t="s">
        <v>77</v>
      </c>
      <c r="B364" s="1" t="s">
        <v>21</v>
      </c>
      <c r="C364" s="1" t="s">
        <v>438</v>
      </c>
      <c r="D364" s="6">
        <v>92.6</v>
      </c>
      <c r="E364" s="6">
        <v>2.5</v>
      </c>
      <c r="F364" s="1">
        <v>1</v>
      </c>
      <c r="CC364">
        <v>362</v>
      </c>
    </row>
    <row r="365" spans="1:81" x14ac:dyDescent="0.3">
      <c r="A365" s="1" t="s">
        <v>77</v>
      </c>
      <c r="B365" s="1" t="s">
        <v>21</v>
      </c>
      <c r="C365" s="1" t="s">
        <v>439</v>
      </c>
      <c r="D365" s="6">
        <v>89.6</v>
      </c>
      <c r="E365" s="6">
        <v>-4.9000000000000004</v>
      </c>
      <c r="F365" s="1">
        <v>-2</v>
      </c>
      <c r="CC365">
        <v>363</v>
      </c>
    </row>
    <row r="366" spans="1:81" x14ac:dyDescent="0.3">
      <c r="A366" s="1" t="s">
        <v>77</v>
      </c>
      <c r="B366" s="1" t="s">
        <v>21</v>
      </c>
      <c r="C366" s="1" t="s">
        <v>440</v>
      </c>
      <c r="D366" s="6">
        <v>93</v>
      </c>
      <c r="E366" s="6">
        <v>2.8</v>
      </c>
      <c r="F366" s="1">
        <v>4</v>
      </c>
      <c r="CC366">
        <v>364</v>
      </c>
    </row>
    <row r="367" spans="1:81" x14ac:dyDescent="0.3">
      <c r="A367" s="1" t="s">
        <v>77</v>
      </c>
      <c r="B367" s="1" t="s">
        <v>21</v>
      </c>
      <c r="C367" s="1" t="s">
        <v>441</v>
      </c>
      <c r="D367" s="6">
        <v>90.1</v>
      </c>
      <c r="E367" s="6">
        <v>-2.5</v>
      </c>
      <c r="F367" s="1">
        <v>6</v>
      </c>
      <c r="CC367">
        <v>365</v>
      </c>
    </row>
    <row r="368" spans="1:81" x14ac:dyDescent="0.3">
      <c r="A368" s="1" t="s">
        <v>77</v>
      </c>
      <c r="B368" s="1" t="s">
        <v>21</v>
      </c>
      <c r="C368" s="1" t="s">
        <v>442</v>
      </c>
      <c r="D368" s="6">
        <v>88.6</v>
      </c>
      <c r="E368" s="6">
        <v>-6.9</v>
      </c>
      <c r="F368" s="1">
        <v>-4</v>
      </c>
      <c r="CC368">
        <v>366</v>
      </c>
    </row>
    <row r="369" spans="1:81" x14ac:dyDescent="0.3">
      <c r="A369" s="1" t="s">
        <v>77</v>
      </c>
      <c r="B369" s="1" t="s">
        <v>21</v>
      </c>
      <c r="C369" s="1" t="s">
        <v>443</v>
      </c>
      <c r="D369" s="6">
        <v>89.8</v>
      </c>
      <c r="E369" s="6">
        <v>-4</v>
      </c>
      <c r="F369" s="1">
        <v>2</v>
      </c>
      <c r="CC369">
        <v>367</v>
      </c>
    </row>
    <row r="370" spans="1:81" x14ac:dyDescent="0.3">
      <c r="A370" s="1" t="s">
        <v>77</v>
      </c>
      <c r="B370" s="1" t="s">
        <v>21</v>
      </c>
      <c r="C370" s="1" t="s">
        <v>444</v>
      </c>
      <c r="D370" s="6">
        <v>90.7</v>
      </c>
      <c r="E370" s="6">
        <v>2.7</v>
      </c>
      <c r="F370" s="1">
        <v>12</v>
      </c>
      <c r="CC370">
        <v>368</v>
      </c>
    </row>
    <row r="371" spans="1:81" x14ac:dyDescent="0.3">
      <c r="A371" s="1" t="s">
        <v>77</v>
      </c>
      <c r="B371" s="1" t="s">
        <v>21</v>
      </c>
      <c r="C371" s="1" t="s">
        <v>445</v>
      </c>
      <c r="D371" s="6">
        <v>88.1</v>
      </c>
      <c r="E371" s="6">
        <v>-4.5</v>
      </c>
      <c r="F371" s="1">
        <v>-5</v>
      </c>
      <c r="CC371">
        <v>369</v>
      </c>
    </row>
    <row r="372" spans="1:81" x14ac:dyDescent="0.3">
      <c r="A372" s="1" t="s">
        <v>77</v>
      </c>
      <c r="B372" s="1" t="s">
        <v>21</v>
      </c>
      <c r="C372" s="1" t="s">
        <v>446</v>
      </c>
      <c r="D372" s="6">
        <v>90.2</v>
      </c>
      <c r="E372" s="6">
        <v>-2.2999999999999998</v>
      </c>
      <c r="F372" s="1">
        <v>5</v>
      </c>
      <c r="CC372">
        <v>370</v>
      </c>
    </row>
    <row r="373" spans="1:81" x14ac:dyDescent="0.3">
      <c r="A373" s="1" t="s">
        <v>77</v>
      </c>
      <c r="B373" s="1" t="s">
        <v>22</v>
      </c>
      <c r="C373" s="1" t="s">
        <v>447</v>
      </c>
      <c r="D373" s="6">
        <v>95.7</v>
      </c>
      <c r="E373" s="6">
        <v>15.9</v>
      </c>
      <c r="F373" s="1">
        <v>14</v>
      </c>
      <c r="CC373">
        <v>371</v>
      </c>
    </row>
    <row r="374" spans="1:81" x14ac:dyDescent="0.3">
      <c r="A374" s="1" t="s">
        <v>77</v>
      </c>
      <c r="B374" s="1" t="s">
        <v>22</v>
      </c>
      <c r="C374" s="1" t="s">
        <v>448</v>
      </c>
      <c r="D374" s="6">
        <v>90.7</v>
      </c>
      <c r="E374" s="6">
        <v>9.1999999999999993</v>
      </c>
      <c r="F374" s="1">
        <v>20</v>
      </c>
      <c r="CC374">
        <v>372</v>
      </c>
    </row>
    <row r="375" spans="1:81" x14ac:dyDescent="0.3">
      <c r="A375" s="1" t="s">
        <v>77</v>
      </c>
      <c r="B375" s="1" t="s">
        <v>22</v>
      </c>
      <c r="C375" s="1" t="s">
        <v>449</v>
      </c>
      <c r="D375" s="6">
        <v>93.1</v>
      </c>
      <c r="E375" s="6">
        <v>15.7</v>
      </c>
      <c r="F375" s="1">
        <v>13</v>
      </c>
      <c r="CC375">
        <v>373</v>
      </c>
    </row>
    <row r="376" spans="1:81" x14ac:dyDescent="0.3">
      <c r="A376" s="1" t="s">
        <v>77</v>
      </c>
      <c r="B376" s="1" t="s">
        <v>22</v>
      </c>
      <c r="C376" s="1" t="s">
        <v>450</v>
      </c>
      <c r="D376" s="6">
        <v>88.5</v>
      </c>
      <c r="E376" s="6">
        <v>10.4</v>
      </c>
      <c r="F376" s="1">
        <v>7</v>
      </c>
      <c r="CC376">
        <v>374</v>
      </c>
    </row>
    <row r="377" spans="1:81" x14ac:dyDescent="0.3">
      <c r="A377" s="1" t="s">
        <v>77</v>
      </c>
      <c r="B377" s="1" t="s">
        <v>22</v>
      </c>
      <c r="C377" s="1" t="s">
        <v>451</v>
      </c>
      <c r="D377" s="6">
        <v>89.6</v>
      </c>
      <c r="E377" s="6">
        <v>-0.3</v>
      </c>
      <c r="F377" s="1">
        <v>8</v>
      </c>
      <c r="CC377">
        <v>375</v>
      </c>
    </row>
    <row r="378" spans="1:81" x14ac:dyDescent="0.3">
      <c r="A378" s="1" t="s">
        <v>77</v>
      </c>
      <c r="B378" s="1" t="s">
        <v>22</v>
      </c>
      <c r="C378" s="1" t="s">
        <v>452</v>
      </c>
      <c r="D378" s="6">
        <v>92.2</v>
      </c>
      <c r="E378" s="6">
        <v>12</v>
      </c>
      <c r="F378" s="1">
        <v>20</v>
      </c>
      <c r="CC378">
        <v>376</v>
      </c>
    </row>
    <row r="379" spans="1:81" x14ac:dyDescent="0.3">
      <c r="A379" s="1" t="s">
        <v>77</v>
      </c>
      <c r="B379" s="1" t="s">
        <v>22</v>
      </c>
      <c r="C379" s="1" t="s">
        <v>453</v>
      </c>
      <c r="D379" s="6">
        <v>95</v>
      </c>
      <c r="E379" s="6">
        <v>18.8</v>
      </c>
      <c r="F379" s="1">
        <v>20</v>
      </c>
      <c r="CC379">
        <v>377</v>
      </c>
    </row>
    <row r="380" spans="1:81" x14ac:dyDescent="0.3">
      <c r="A380" s="1" t="s">
        <v>77</v>
      </c>
      <c r="B380" s="1" t="s">
        <v>22</v>
      </c>
      <c r="C380" s="1" t="s">
        <v>454</v>
      </c>
      <c r="D380" s="6">
        <v>96.5</v>
      </c>
      <c r="E380" s="6">
        <v>12.3</v>
      </c>
      <c r="F380" s="1">
        <v>9</v>
      </c>
      <c r="CC380">
        <v>378</v>
      </c>
    </row>
    <row r="381" spans="1:81" x14ac:dyDescent="0.3">
      <c r="A381" s="1" t="s">
        <v>77</v>
      </c>
      <c r="B381" s="1" t="s">
        <v>22</v>
      </c>
      <c r="C381" s="1" t="s">
        <v>455</v>
      </c>
      <c r="D381" s="6">
        <v>91.8</v>
      </c>
      <c r="E381" s="6">
        <v>3.8</v>
      </c>
      <c r="F381" s="1">
        <v>6</v>
      </c>
      <c r="CC381">
        <v>379</v>
      </c>
    </row>
    <row r="382" spans="1:81" x14ac:dyDescent="0.3">
      <c r="A382" s="1" t="s">
        <v>77</v>
      </c>
      <c r="B382" s="1" t="s">
        <v>22</v>
      </c>
      <c r="C382" s="1" t="s">
        <v>456</v>
      </c>
      <c r="D382" s="6">
        <v>88</v>
      </c>
      <c r="E382" s="6">
        <v>0</v>
      </c>
      <c r="F382" s="1">
        <v>13</v>
      </c>
      <c r="CC382">
        <v>380</v>
      </c>
    </row>
    <row r="383" spans="1:81" x14ac:dyDescent="0.3">
      <c r="A383" s="1" t="s">
        <v>77</v>
      </c>
      <c r="B383" s="1" t="s">
        <v>23</v>
      </c>
      <c r="C383" s="1" t="s">
        <v>457</v>
      </c>
      <c r="D383" s="6">
        <v>88.2</v>
      </c>
      <c r="E383" s="6">
        <v>0.7</v>
      </c>
      <c r="F383" s="1">
        <v>-1</v>
      </c>
      <c r="CC383">
        <v>381</v>
      </c>
    </row>
    <row r="384" spans="1:81" x14ac:dyDescent="0.3">
      <c r="A384" s="1" t="s">
        <v>77</v>
      </c>
      <c r="B384" s="1" t="s">
        <v>23</v>
      </c>
      <c r="C384" s="1" t="s">
        <v>458</v>
      </c>
      <c r="D384" s="6">
        <v>92.7</v>
      </c>
      <c r="E384" s="6">
        <v>12.1</v>
      </c>
      <c r="F384" s="1">
        <v>4</v>
      </c>
      <c r="CC384">
        <v>382</v>
      </c>
    </row>
    <row r="385" spans="1:81" x14ac:dyDescent="0.3">
      <c r="A385" s="1" t="s">
        <v>77</v>
      </c>
      <c r="B385" s="1" t="s">
        <v>23</v>
      </c>
      <c r="C385" s="1" t="s">
        <v>459</v>
      </c>
      <c r="D385" s="6">
        <v>92.7</v>
      </c>
      <c r="E385" s="6">
        <v>12.7</v>
      </c>
      <c r="F385" s="1">
        <v>15</v>
      </c>
      <c r="CC385">
        <v>383</v>
      </c>
    </row>
    <row r="386" spans="1:81" x14ac:dyDescent="0.3">
      <c r="A386" s="1" t="s">
        <v>77</v>
      </c>
      <c r="B386" s="1" t="s">
        <v>23</v>
      </c>
      <c r="C386" s="1" t="s">
        <v>460</v>
      </c>
      <c r="D386" s="6">
        <v>89.8</v>
      </c>
      <c r="E386" s="6">
        <v>4.4000000000000004</v>
      </c>
      <c r="F386" s="1">
        <v>-6</v>
      </c>
      <c r="CC386">
        <v>384</v>
      </c>
    </row>
    <row r="387" spans="1:81" x14ac:dyDescent="0.3">
      <c r="A387" s="1" t="s">
        <v>77</v>
      </c>
      <c r="B387" s="1" t="s">
        <v>23</v>
      </c>
      <c r="C387" s="1" t="s">
        <v>461</v>
      </c>
      <c r="D387" s="6">
        <v>89.4</v>
      </c>
      <c r="E387" s="6">
        <v>6.1</v>
      </c>
      <c r="F387" s="1">
        <v>-5</v>
      </c>
      <c r="CC387">
        <v>385</v>
      </c>
    </row>
    <row r="388" spans="1:81" x14ac:dyDescent="0.3">
      <c r="A388" s="1" t="s">
        <v>77</v>
      </c>
      <c r="B388" s="1" t="s">
        <v>23</v>
      </c>
      <c r="C388" s="1" t="s">
        <v>462</v>
      </c>
      <c r="D388" s="6">
        <v>88.5</v>
      </c>
      <c r="E388" s="6">
        <v>4.4000000000000004</v>
      </c>
      <c r="F388" s="1">
        <v>8</v>
      </c>
      <c r="CC388">
        <v>386</v>
      </c>
    </row>
    <row r="389" spans="1:81" x14ac:dyDescent="0.3">
      <c r="A389" s="1" t="s">
        <v>77</v>
      </c>
      <c r="B389" s="1" t="s">
        <v>23</v>
      </c>
      <c r="C389" s="1" t="s">
        <v>463</v>
      </c>
      <c r="D389" s="6">
        <v>86.2</v>
      </c>
      <c r="E389" s="6">
        <v>2.9</v>
      </c>
      <c r="F389" s="1">
        <v>10</v>
      </c>
      <c r="CC389">
        <v>387</v>
      </c>
    </row>
    <row r="390" spans="1:81" x14ac:dyDescent="0.3">
      <c r="A390" s="1" t="s">
        <v>77</v>
      </c>
      <c r="B390" s="1" t="s">
        <v>23</v>
      </c>
      <c r="C390" s="1" t="s">
        <v>464</v>
      </c>
      <c r="D390" s="6">
        <v>90.7</v>
      </c>
      <c r="E390" s="6">
        <v>7.3</v>
      </c>
      <c r="F390" s="1">
        <v>11</v>
      </c>
      <c r="CC390">
        <v>388</v>
      </c>
    </row>
    <row r="391" spans="1:81" x14ac:dyDescent="0.3">
      <c r="A391" s="1" t="s">
        <v>77</v>
      </c>
      <c r="B391" s="1" t="s">
        <v>23</v>
      </c>
      <c r="C391" s="1" t="s">
        <v>465</v>
      </c>
      <c r="D391" s="6">
        <v>91.2</v>
      </c>
      <c r="E391" s="6">
        <v>15.8</v>
      </c>
      <c r="F391" s="1">
        <v>22</v>
      </c>
      <c r="CC391">
        <v>389</v>
      </c>
    </row>
    <row r="392" spans="1:81" x14ac:dyDescent="0.3">
      <c r="A392" s="1" t="s">
        <v>77</v>
      </c>
      <c r="B392" s="1" t="s">
        <v>23</v>
      </c>
      <c r="C392" s="1" t="s">
        <v>466</v>
      </c>
      <c r="D392" s="6">
        <v>89.7</v>
      </c>
      <c r="E392" s="6">
        <v>1.8</v>
      </c>
      <c r="F392" s="1">
        <v>7</v>
      </c>
      <c r="CC392">
        <v>390</v>
      </c>
    </row>
    <row r="393" spans="1:81" x14ac:dyDescent="0.3">
      <c r="A393" s="1" t="s">
        <v>77</v>
      </c>
      <c r="B393" s="1" t="s">
        <v>23</v>
      </c>
      <c r="C393" s="1" t="s">
        <v>467</v>
      </c>
      <c r="D393" s="6">
        <v>91.5</v>
      </c>
      <c r="E393" s="6">
        <v>11.6</v>
      </c>
      <c r="F393" s="1">
        <v>4</v>
      </c>
      <c r="CC393">
        <v>391</v>
      </c>
    </row>
    <row r="394" spans="1:81" x14ac:dyDescent="0.3">
      <c r="A394" s="1" t="s">
        <v>77</v>
      </c>
      <c r="B394" s="1" t="s">
        <v>23</v>
      </c>
      <c r="C394" s="1" t="s">
        <v>468</v>
      </c>
      <c r="D394" s="6">
        <v>89.6</v>
      </c>
      <c r="E394" s="6">
        <v>4.3</v>
      </c>
      <c r="F394" s="1">
        <v>3</v>
      </c>
      <c r="CC394">
        <v>392</v>
      </c>
    </row>
    <row r="395" spans="1:81" x14ac:dyDescent="0.3">
      <c r="A395" s="1" t="s">
        <v>77</v>
      </c>
      <c r="B395" s="1" t="s">
        <v>23</v>
      </c>
      <c r="C395" s="1" t="s">
        <v>469</v>
      </c>
      <c r="D395" s="6">
        <v>90.3</v>
      </c>
      <c r="E395" s="6">
        <v>5.6</v>
      </c>
      <c r="F395" s="1">
        <v>-4</v>
      </c>
      <c r="CC395">
        <v>393</v>
      </c>
    </row>
    <row r="396" spans="1:81" x14ac:dyDescent="0.3">
      <c r="A396" s="1" t="s">
        <v>77</v>
      </c>
      <c r="B396" s="1" t="s">
        <v>23</v>
      </c>
      <c r="C396" s="1" t="s">
        <v>470</v>
      </c>
      <c r="D396" s="6">
        <v>88</v>
      </c>
      <c r="E396" s="6">
        <v>0.3</v>
      </c>
      <c r="F396" s="1">
        <v>-8</v>
      </c>
      <c r="CC396">
        <v>394</v>
      </c>
    </row>
    <row r="397" spans="1:81" x14ac:dyDescent="0.3">
      <c r="A397" s="1" t="s">
        <v>77</v>
      </c>
      <c r="B397" s="1" t="s">
        <v>23</v>
      </c>
      <c r="C397" s="1" t="s">
        <v>471</v>
      </c>
      <c r="D397" s="6">
        <v>91.8</v>
      </c>
      <c r="E397" s="6">
        <v>15.2</v>
      </c>
      <c r="F397" s="1">
        <v>12</v>
      </c>
      <c r="CC397">
        <v>395</v>
      </c>
    </row>
    <row r="398" spans="1:81" x14ac:dyDescent="0.3">
      <c r="A398" s="1" t="s">
        <v>77</v>
      </c>
      <c r="B398" s="1" t="s">
        <v>23</v>
      </c>
      <c r="C398" s="1" t="s">
        <v>472</v>
      </c>
      <c r="D398" s="6">
        <v>90.4</v>
      </c>
      <c r="E398" s="6">
        <v>6.9</v>
      </c>
      <c r="F398" s="1">
        <v>9</v>
      </c>
      <c r="CC398">
        <v>396</v>
      </c>
    </row>
    <row r="399" spans="1:81" x14ac:dyDescent="0.3">
      <c r="A399" s="1" t="s">
        <v>77</v>
      </c>
      <c r="B399" s="1" t="s">
        <v>23</v>
      </c>
      <c r="C399" s="1" t="s">
        <v>473</v>
      </c>
      <c r="D399" s="6">
        <v>88.3</v>
      </c>
      <c r="E399" s="6">
        <v>-0.1</v>
      </c>
      <c r="F399" s="1">
        <v>-10</v>
      </c>
      <c r="CC399">
        <v>397</v>
      </c>
    </row>
    <row r="400" spans="1:81" x14ac:dyDescent="0.3">
      <c r="A400" s="1" t="s">
        <v>77</v>
      </c>
      <c r="B400" s="1" t="s">
        <v>23</v>
      </c>
      <c r="C400" s="1" t="s">
        <v>474</v>
      </c>
      <c r="D400" s="6">
        <v>89.6</v>
      </c>
      <c r="E400" s="6">
        <v>4.9000000000000004</v>
      </c>
      <c r="F400" s="1">
        <v>-4</v>
      </c>
      <c r="CC400">
        <v>398</v>
      </c>
    </row>
    <row r="401" spans="1:81" x14ac:dyDescent="0.3">
      <c r="A401" s="1" t="s">
        <v>77</v>
      </c>
      <c r="B401" s="1" t="s">
        <v>23</v>
      </c>
      <c r="C401" s="1" t="s">
        <v>475</v>
      </c>
      <c r="D401" s="6">
        <v>87.8</v>
      </c>
      <c r="E401" s="6">
        <v>2.6</v>
      </c>
      <c r="F401" s="1">
        <v>7</v>
      </c>
      <c r="CC401">
        <v>399</v>
      </c>
    </row>
    <row r="402" spans="1:81" x14ac:dyDescent="0.3">
      <c r="A402" s="1" t="s">
        <v>77</v>
      </c>
      <c r="B402" s="1" t="s">
        <v>24</v>
      </c>
      <c r="C402" s="1" t="s">
        <v>476</v>
      </c>
      <c r="D402" s="6">
        <v>88</v>
      </c>
      <c r="E402" s="6">
        <v>7.1</v>
      </c>
      <c r="F402" s="1">
        <v>14</v>
      </c>
      <c r="CC402">
        <v>400</v>
      </c>
    </row>
    <row r="403" spans="1:81" x14ac:dyDescent="0.3">
      <c r="A403" s="1" t="s">
        <v>77</v>
      </c>
      <c r="B403" s="1" t="s">
        <v>24</v>
      </c>
      <c r="C403" s="1" t="s">
        <v>477</v>
      </c>
      <c r="D403" s="6">
        <v>91.7</v>
      </c>
      <c r="E403" s="6">
        <v>14.6</v>
      </c>
      <c r="F403" s="1">
        <v>12</v>
      </c>
      <c r="CC403">
        <v>401</v>
      </c>
    </row>
    <row r="404" spans="1:81" x14ac:dyDescent="0.3">
      <c r="A404" s="1" t="s">
        <v>77</v>
      </c>
      <c r="B404" s="1" t="s">
        <v>24</v>
      </c>
      <c r="C404" s="1" t="s">
        <v>478</v>
      </c>
      <c r="D404" s="6">
        <v>88.1</v>
      </c>
      <c r="E404" s="6">
        <v>5.4</v>
      </c>
      <c r="F404" s="1">
        <v>6</v>
      </c>
      <c r="CC404">
        <v>402</v>
      </c>
    </row>
    <row r="405" spans="1:81" x14ac:dyDescent="0.3">
      <c r="A405" s="1" t="s">
        <v>77</v>
      </c>
      <c r="B405" s="1" t="s">
        <v>24</v>
      </c>
      <c r="C405" s="1" t="s">
        <v>479</v>
      </c>
      <c r="D405" s="6">
        <v>88</v>
      </c>
      <c r="E405" s="6">
        <v>5.5</v>
      </c>
      <c r="F405" s="1">
        <v>0</v>
      </c>
      <c r="CC405">
        <v>403</v>
      </c>
    </row>
    <row r="406" spans="1:81" x14ac:dyDescent="0.3">
      <c r="A406" s="1" t="s">
        <v>77</v>
      </c>
      <c r="B406" s="1" t="s">
        <v>24</v>
      </c>
      <c r="C406" s="1" t="s">
        <v>480</v>
      </c>
      <c r="D406" s="6">
        <v>90.5</v>
      </c>
      <c r="E406" s="6">
        <v>12.5</v>
      </c>
      <c r="F406" s="1">
        <v>28</v>
      </c>
      <c r="CC406">
        <v>404</v>
      </c>
    </row>
    <row r="407" spans="1:81" x14ac:dyDescent="0.3">
      <c r="A407" s="1" t="s">
        <v>77</v>
      </c>
      <c r="B407" s="1" t="s">
        <v>24</v>
      </c>
      <c r="C407" s="1" t="s">
        <v>481</v>
      </c>
      <c r="D407" s="6">
        <v>88.9</v>
      </c>
      <c r="E407" s="6">
        <v>8.6</v>
      </c>
      <c r="F407" s="1">
        <v>9</v>
      </c>
      <c r="CC407">
        <v>405</v>
      </c>
    </row>
    <row r="408" spans="1:81" x14ac:dyDescent="0.3">
      <c r="A408" s="1" t="s">
        <v>77</v>
      </c>
      <c r="B408" s="1" t="s">
        <v>24</v>
      </c>
      <c r="C408" s="1" t="s">
        <v>482</v>
      </c>
      <c r="D408" s="6">
        <v>89.5</v>
      </c>
      <c r="E408" s="6">
        <v>6.3</v>
      </c>
      <c r="F408" s="1">
        <v>5</v>
      </c>
      <c r="CC408">
        <v>406</v>
      </c>
    </row>
    <row r="409" spans="1:81" x14ac:dyDescent="0.3">
      <c r="A409" s="1" t="s">
        <v>77</v>
      </c>
      <c r="B409" s="1" t="s">
        <v>24</v>
      </c>
      <c r="C409" s="1" t="s">
        <v>483</v>
      </c>
      <c r="D409" s="6">
        <v>89.6</v>
      </c>
      <c r="E409" s="6">
        <v>9.8000000000000007</v>
      </c>
      <c r="F409" s="1">
        <v>0</v>
      </c>
      <c r="CC409">
        <v>407</v>
      </c>
    </row>
    <row r="410" spans="1:81" x14ac:dyDescent="0.3">
      <c r="A410" s="1" t="s">
        <v>83</v>
      </c>
      <c r="B410" s="1" t="s">
        <v>24</v>
      </c>
      <c r="C410" s="1" t="s">
        <v>484</v>
      </c>
      <c r="D410" s="6">
        <v>105.5</v>
      </c>
      <c r="E410" s="6">
        <v>44.7</v>
      </c>
      <c r="F410" s="1">
        <v>50</v>
      </c>
      <c r="CC410">
        <v>408</v>
      </c>
    </row>
    <row r="411" spans="1:81" x14ac:dyDescent="0.3">
      <c r="A411" s="1" t="s">
        <v>83</v>
      </c>
      <c r="B411" s="1" t="s">
        <v>24</v>
      </c>
      <c r="C411" s="1" t="s">
        <v>485</v>
      </c>
      <c r="D411" s="6">
        <v>103.7</v>
      </c>
      <c r="E411" s="6">
        <v>48.1</v>
      </c>
      <c r="F411" s="1">
        <v>54</v>
      </c>
      <c r="CC411">
        <v>409</v>
      </c>
    </row>
    <row r="412" spans="1:81" x14ac:dyDescent="0.3">
      <c r="A412" s="1" t="s">
        <v>77</v>
      </c>
      <c r="B412" s="1" t="s">
        <v>24</v>
      </c>
      <c r="C412" s="1" t="s">
        <v>486</v>
      </c>
      <c r="D412" s="6">
        <v>87.7</v>
      </c>
      <c r="E412" s="6">
        <v>6.3</v>
      </c>
      <c r="F412" s="1">
        <v>10</v>
      </c>
      <c r="CC412">
        <v>410</v>
      </c>
    </row>
    <row r="413" spans="1:81" x14ac:dyDescent="0.3">
      <c r="A413" s="1" t="s">
        <v>77</v>
      </c>
      <c r="B413" s="1" t="s">
        <v>24</v>
      </c>
      <c r="C413" s="1" t="s">
        <v>487</v>
      </c>
      <c r="D413" s="6">
        <v>90.1</v>
      </c>
      <c r="E413" s="6">
        <v>8.8000000000000007</v>
      </c>
      <c r="F413" s="1">
        <v>-4</v>
      </c>
      <c r="CC413">
        <v>411</v>
      </c>
    </row>
    <row r="414" spans="1:81" x14ac:dyDescent="0.3">
      <c r="A414" s="1" t="s">
        <v>77</v>
      </c>
      <c r="B414" s="1" t="s">
        <v>25</v>
      </c>
      <c r="C414" s="1" t="s">
        <v>488</v>
      </c>
      <c r="D414" s="6">
        <v>95.3</v>
      </c>
      <c r="E414" s="6">
        <v>12</v>
      </c>
      <c r="F414" s="1">
        <v>14</v>
      </c>
      <c r="CC414">
        <v>412</v>
      </c>
    </row>
    <row r="415" spans="1:81" x14ac:dyDescent="0.3">
      <c r="A415" s="1" t="s">
        <v>77</v>
      </c>
      <c r="B415" s="1" t="s">
        <v>25</v>
      </c>
      <c r="C415" s="1" t="s">
        <v>489</v>
      </c>
      <c r="D415" s="6">
        <v>95.4</v>
      </c>
      <c r="E415" s="6">
        <v>6.4</v>
      </c>
      <c r="F415" s="1">
        <v>4</v>
      </c>
      <c r="CC415">
        <v>413</v>
      </c>
    </row>
    <row r="416" spans="1:81" x14ac:dyDescent="0.3">
      <c r="A416" s="1" t="s">
        <v>77</v>
      </c>
      <c r="B416" s="1" t="s">
        <v>25</v>
      </c>
      <c r="C416" s="1" t="s">
        <v>490</v>
      </c>
      <c r="D416" s="6">
        <v>97.7</v>
      </c>
      <c r="E416" s="6">
        <v>9.8000000000000007</v>
      </c>
      <c r="F416" s="1">
        <v>12</v>
      </c>
      <c r="CC416">
        <v>414</v>
      </c>
    </row>
    <row r="417" spans="1:81" x14ac:dyDescent="0.3">
      <c r="A417" s="1" t="s">
        <v>77</v>
      </c>
      <c r="B417" s="1" t="s">
        <v>25</v>
      </c>
      <c r="C417" s="1" t="s">
        <v>491</v>
      </c>
      <c r="D417" s="6">
        <v>95.7</v>
      </c>
      <c r="E417" s="6">
        <v>9.6</v>
      </c>
      <c r="F417" s="1">
        <v>12</v>
      </c>
      <c r="CC417">
        <v>415</v>
      </c>
    </row>
    <row r="418" spans="1:81" x14ac:dyDescent="0.3">
      <c r="A418" s="1" t="s">
        <v>77</v>
      </c>
      <c r="B418" s="1" t="s">
        <v>25</v>
      </c>
      <c r="C418" s="1" t="s">
        <v>492</v>
      </c>
      <c r="D418" s="6">
        <v>96.8</v>
      </c>
      <c r="E418" s="6">
        <v>9.1999999999999993</v>
      </c>
      <c r="F418" s="1">
        <v>14</v>
      </c>
      <c r="CC418">
        <v>416</v>
      </c>
    </row>
    <row r="419" spans="1:81" x14ac:dyDescent="0.3">
      <c r="A419" s="1" t="s">
        <v>77</v>
      </c>
      <c r="B419" s="1" t="s">
        <v>25</v>
      </c>
      <c r="C419" s="1" t="s">
        <v>493</v>
      </c>
      <c r="D419" s="6">
        <v>97</v>
      </c>
      <c r="E419" s="6">
        <v>8.9</v>
      </c>
      <c r="F419" s="1">
        <v>19</v>
      </c>
      <c r="CC419">
        <v>417</v>
      </c>
    </row>
    <row r="420" spans="1:81" x14ac:dyDescent="0.3">
      <c r="A420" s="1" t="s">
        <v>77</v>
      </c>
      <c r="B420" s="1" t="s">
        <v>25</v>
      </c>
      <c r="C420" s="1" t="s">
        <v>494</v>
      </c>
      <c r="D420" s="6">
        <v>94.8</v>
      </c>
      <c r="E420" s="6">
        <v>6</v>
      </c>
      <c r="F420" s="1">
        <v>9</v>
      </c>
      <c r="CC420">
        <v>418</v>
      </c>
    </row>
    <row r="421" spans="1:81" x14ac:dyDescent="0.3">
      <c r="A421" s="1" t="s">
        <v>77</v>
      </c>
      <c r="B421" s="1" t="s">
        <v>25</v>
      </c>
      <c r="C421" s="1" t="s">
        <v>495</v>
      </c>
      <c r="D421" s="6">
        <v>97.4</v>
      </c>
      <c r="E421" s="6">
        <v>8.8000000000000007</v>
      </c>
      <c r="F421" s="1">
        <v>12</v>
      </c>
      <c r="CC421">
        <v>419</v>
      </c>
    </row>
    <row r="422" spans="1:81" x14ac:dyDescent="0.3">
      <c r="A422" s="1" t="s">
        <v>77</v>
      </c>
      <c r="B422" s="1" t="s">
        <v>25</v>
      </c>
      <c r="C422" s="1" t="s">
        <v>496</v>
      </c>
      <c r="D422" s="6">
        <v>98.8</v>
      </c>
      <c r="E422" s="6">
        <v>7.4</v>
      </c>
      <c r="F422" s="1">
        <v>14</v>
      </c>
      <c r="CC422">
        <v>420</v>
      </c>
    </row>
    <row r="423" spans="1:81" x14ac:dyDescent="0.3">
      <c r="A423" s="1" t="s">
        <v>77</v>
      </c>
      <c r="B423" s="1" t="s">
        <v>25</v>
      </c>
      <c r="C423" s="1" t="s">
        <v>497</v>
      </c>
      <c r="D423" s="6">
        <v>98.9</v>
      </c>
      <c r="E423" s="6">
        <v>7.1</v>
      </c>
      <c r="F423" s="1">
        <v>7</v>
      </c>
      <c r="CC423">
        <v>421</v>
      </c>
    </row>
    <row r="424" spans="1:81" x14ac:dyDescent="0.3">
      <c r="A424" s="1" t="s">
        <v>77</v>
      </c>
      <c r="B424" s="1" t="s">
        <v>25</v>
      </c>
      <c r="C424" s="1" t="s">
        <v>498</v>
      </c>
      <c r="D424" s="6">
        <v>98.7</v>
      </c>
      <c r="E424" s="6">
        <v>9.9</v>
      </c>
      <c r="F424" s="1">
        <v>9</v>
      </c>
      <c r="CC424">
        <v>422</v>
      </c>
    </row>
    <row r="425" spans="1:81" x14ac:dyDescent="0.3">
      <c r="A425" s="1" t="s">
        <v>77</v>
      </c>
      <c r="B425" s="1" t="s">
        <v>25</v>
      </c>
      <c r="C425" s="1" t="s">
        <v>499</v>
      </c>
      <c r="D425" s="6">
        <v>98.9</v>
      </c>
      <c r="E425" s="6">
        <v>11.5</v>
      </c>
      <c r="F425" s="1">
        <v>17</v>
      </c>
      <c r="CC425">
        <v>423</v>
      </c>
    </row>
    <row r="426" spans="1:81" x14ac:dyDescent="0.3">
      <c r="A426" s="1" t="s">
        <v>77</v>
      </c>
      <c r="B426" s="1" t="s">
        <v>25</v>
      </c>
      <c r="C426" s="1" t="s">
        <v>500</v>
      </c>
      <c r="D426" s="6">
        <v>97</v>
      </c>
      <c r="E426" s="6">
        <v>7.5</v>
      </c>
      <c r="F426" s="1">
        <v>14</v>
      </c>
      <c r="CC426">
        <v>424</v>
      </c>
    </row>
    <row r="427" spans="1:81" x14ac:dyDescent="0.3">
      <c r="A427" s="1" t="s">
        <v>77</v>
      </c>
      <c r="B427" s="1" t="s">
        <v>25</v>
      </c>
      <c r="C427" s="1" t="s">
        <v>501</v>
      </c>
      <c r="D427" s="6">
        <v>97.2</v>
      </c>
      <c r="E427" s="6">
        <v>12.8</v>
      </c>
      <c r="F427" s="1">
        <v>18</v>
      </c>
      <c r="CC427">
        <v>425</v>
      </c>
    </row>
    <row r="428" spans="1:81" x14ac:dyDescent="0.3">
      <c r="A428" s="1" t="s">
        <v>77</v>
      </c>
      <c r="B428" s="1" t="s">
        <v>25</v>
      </c>
      <c r="C428" s="1" t="s">
        <v>502</v>
      </c>
      <c r="D428" s="6">
        <v>96.5</v>
      </c>
      <c r="E428" s="6">
        <v>9.3000000000000007</v>
      </c>
      <c r="F428" s="1">
        <v>13</v>
      </c>
      <c r="CC428">
        <v>426</v>
      </c>
    </row>
    <row r="429" spans="1:81" x14ac:dyDescent="0.3">
      <c r="A429" s="1" t="s">
        <v>77</v>
      </c>
      <c r="B429" s="1" t="s">
        <v>25</v>
      </c>
      <c r="C429" s="1" t="s">
        <v>503</v>
      </c>
      <c r="D429" s="6">
        <v>94.1</v>
      </c>
      <c r="E429" s="6">
        <v>9.1</v>
      </c>
      <c r="F429" s="1">
        <v>15</v>
      </c>
      <c r="CC429">
        <v>427</v>
      </c>
    </row>
    <row r="430" spans="1:81" x14ac:dyDescent="0.3">
      <c r="A430" s="1" t="s">
        <v>77</v>
      </c>
      <c r="B430" s="1" t="s">
        <v>25</v>
      </c>
      <c r="C430" s="1" t="s">
        <v>504</v>
      </c>
      <c r="D430" s="6">
        <v>97.6</v>
      </c>
      <c r="E430" s="6">
        <v>7.1</v>
      </c>
      <c r="F430" s="1">
        <v>8</v>
      </c>
      <c r="CC430">
        <v>428</v>
      </c>
    </row>
    <row r="431" spans="1:81" x14ac:dyDescent="0.3">
      <c r="A431" s="1" t="s">
        <v>77</v>
      </c>
      <c r="B431" s="1" t="s">
        <v>25</v>
      </c>
      <c r="C431" s="1" t="s">
        <v>505</v>
      </c>
      <c r="D431" s="6">
        <v>98.8</v>
      </c>
      <c r="E431" s="6">
        <v>9.1999999999999993</v>
      </c>
      <c r="F431" s="1">
        <v>11</v>
      </c>
      <c r="CC431">
        <v>429</v>
      </c>
    </row>
    <row r="432" spans="1:81" x14ac:dyDescent="0.3">
      <c r="A432" s="1" t="s">
        <v>77</v>
      </c>
      <c r="B432" s="1" t="s">
        <v>25</v>
      </c>
      <c r="C432" s="1" t="s">
        <v>506</v>
      </c>
      <c r="D432" s="6">
        <v>94.8</v>
      </c>
      <c r="E432" s="6">
        <v>8.9</v>
      </c>
      <c r="F432" s="1">
        <v>6</v>
      </c>
      <c r="CC432">
        <v>430</v>
      </c>
    </row>
    <row r="433" spans="1:81" x14ac:dyDescent="0.3">
      <c r="A433" s="1" t="s">
        <v>77</v>
      </c>
      <c r="B433" s="1" t="s">
        <v>25</v>
      </c>
      <c r="C433" s="1" t="s">
        <v>507</v>
      </c>
      <c r="D433" s="6">
        <v>94.9</v>
      </c>
      <c r="E433" s="6">
        <v>8.9</v>
      </c>
      <c r="F433" s="1">
        <v>12</v>
      </c>
      <c r="CC433">
        <v>431</v>
      </c>
    </row>
    <row r="434" spans="1:81" x14ac:dyDescent="0.3">
      <c r="A434" s="1" t="s">
        <v>77</v>
      </c>
      <c r="B434" s="1" t="s">
        <v>25</v>
      </c>
      <c r="C434" s="1" t="s">
        <v>508</v>
      </c>
      <c r="D434" s="6">
        <v>97.8</v>
      </c>
      <c r="E434" s="6">
        <v>12.3</v>
      </c>
      <c r="F434" s="1">
        <v>16</v>
      </c>
      <c r="CC434">
        <v>432</v>
      </c>
    </row>
    <row r="435" spans="1:81" x14ac:dyDescent="0.3">
      <c r="A435" s="1" t="s">
        <v>77</v>
      </c>
      <c r="B435" s="1" t="s">
        <v>25</v>
      </c>
      <c r="C435" s="1" t="s">
        <v>509</v>
      </c>
      <c r="D435" s="6">
        <v>97.2</v>
      </c>
      <c r="E435" s="6">
        <v>11</v>
      </c>
      <c r="F435" s="1">
        <v>13</v>
      </c>
      <c r="CC435">
        <v>433</v>
      </c>
    </row>
    <row r="436" spans="1:81" x14ac:dyDescent="0.3">
      <c r="A436" s="1" t="s">
        <v>77</v>
      </c>
      <c r="B436" s="1" t="s">
        <v>26</v>
      </c>
      <c r="C436" s="1" t="s">
        <v>510</v>
      </c>
      <c r="D436" s="6">
        <v>91.6</v>
      </c>
      <c r="E436" s="6">
        <v>17.600000000000001</v>
      </c>
      <c r="F436" s="1">
        <v>5</v>
      </c>
      <c r="CC436">
        <v>434</v>
      </c>
    </row>
    <row r="437" spans="1:81" x14ac:dyDescent="0.3">
      <c r="A437" s="1" t="s">
        <v>77</v>
      </c>
      <c r="B437" s="1" t="s">
        <v>26</v>
      </c>
      <c r="C437" s="1" t="s">
        <v>511</v>
      </c>
      <c r="D437" s="6">
        <v>89</v>
      </c>
      <c r="E437" s="6">
        <v>11.9</v>
      </c>
      <c r="F437" s="1">
        <v>13</v>
      </c>
      <c r="CC437">
        <v>435</v>
      </c>
    </row>
    <row r="438" spans="1:81" x14ac:dyDescent="0.3">
      <c r="A438" s="1" t="s">
        <v>77</v>
      </c>
      <c r="B438" s="1" t="s">
        <v>26</v>
      </c>
      <c r="C438" s="1" t="s">
        <v>512</v>
      </c>
      <c r="D438" s="6">
        <v>92.1</v>
      </c>
      <c r="E438" s="6">
        <v>17.7</v>
      </c>
      <c r="F438" s="1">
        <v>8</v>
      </c>
      <c r="CC438">
        <v>436</v>
      </c>
    </row>
    <row r="439" spans="1:81" x14ac:dyDescent="0.3">
      <c r="A439" s="1" t="s">
        <v>77</v>
      </c>
      <c r="B439" s="1" t="s">
        <v>26</v>
      </c>
      <c r="C439" s="1" t="s">
        <v>513</v>
      </c>
      <c r="D439" s="6">
        <v>90.4</v>
      </c>
      <c r="E439" s="6">
        <v>14.2</v>
      </c>
      <c r="F439" s="1">
        <v>7</v>
      </c>
      <c r="CC439">
        <v>437</v>
      </c>
    </row>
    <row r="440" spans="1:81" x14ac:dyDescent="0.3">
      <c r="A440" s="1" t="s">
        <v>77</v>
      </c>
      <c r="B440" s="1" t="s">
        <v>26</v>
      </c>
      <c r="C440" s="1" t="s">
        <v>514</v>
      </c>
      <c r="D440" s="6">
        <v>91.2</v>
      </c>
      <c r="E440" s="6">
        <v>14.3</v>
      </c>
      <c r="F440" s="1">
        <v>6</v>
      </c>
      <c r="CC440">
        <v>438</v>
      </c>
    </row>
    <row r="441" spans="1:81" x14ac:dyDescent="0.3">
      <c r="A441" s="1" t="s">
        <v>77</v>
      </c>
      <c r="B441" s="1" t="s">
        <v>26</v>
      </c>
      <c r="C441" s="1" t="s">
        <v>515</v>
      </c>
      <c r="D441" s="6">
        <v>87.2</v>
      </c>
      <c r="E441" s="6">
        <v>15.9</v>
      </c>
      <c r="F441" s="1">
        <v>21</v>
      </c>
      <c r="CC441">
        <v>439</v>
      </c>
    </row>
    <row r="442" spans="1:81" x14ac:dyDescent="0.3">
      <c r="A442" s="1" t="s">
        <v>77</v>
      </c>
      <c r="B442" s="1" t="s">
        <v>26</v>
      </c>
      <c r="C442" s="1" t="s">
        <v>516</v>
      </c>
      <c r="D442" s="6">
        <v>89.2</v>
      </c>
      <c r="E442" s="6">
        <v>14.1</v>
      </c>
      <c r="F442" s="1">
        <v>19</v>
      </c>
      <c r="CC442">
        <v>440</v>
      </c>
    </row>
    <row r="443" spans="1:81" x14ac:dyDescent="0.3">
      <c r="A443" s="1" t="s">
        <v>77</v>
      </c>
      <c r="B443" s="1" t="s">
        <v>26</v>
      </c>
      <c r="C443" s="1" t="s">
        <v>517</v>
      </c>
      <c r="D443" s="6">
        <v>88.4</v>
      </c>
      <c r="E443" s="6">
        <v>16.7</v>
      </c>
      <c r="F443" s="1">
        <v>17</v>
      </c>
      <c r="CC443">
        <v>441</v>
      </c>
    </row>
    <row r="444" spans="1:81" x14ac:dyDescent="0.3">
      <c r="A444" s="1" t="s">
        <v>77</v>
      </c>
      <c r="B444" s="1" t="s">
        <v>26</v>
      </c>
      <c r="C444" s="1" t="s">
        <v>518</v>
      </c>
      <c r="D444" s="6">
        <v>91.2</v>
      </c>
      <c r="E444" s="6">
        <v>16.3</v>
      </c>
      <c r="F444" s="1">
        <v>18</v>
      </c>
      <c r="CC444">
        <v>442</v>
      </c>
    </row>
    <row r="445" spans="1:81" x14ac:dyDescent="0.3">
      <c r="A445" s="1" t="s">
        <v>77</v>
      </c>
      <c r="B445" s="1" t="s">
        <v>26</v>
      </c>
      <c r="C445" s="1" t="s">
        <v>519</v>
      </c>
      <c r="D445" s="6">
        <v>91.8</v>
      </c>
      <c r="E445" s="6">
        <v>16.600000000000001</v>
      </c>
      <c r="F445" s="1">
        <v>20</v>
      </c>
      <c r="CC445">
        <v>443</v>
      </c>
    </row>
    <row r="446" spans="1:81" x14ac:dyDescent="0.3">
      <c r="A446" s="1" t="s">
        <v>77</v>
      </c>
      <c r="B446" s="1" t="s">
        <v>26</v>
      </c>
      <c r="C446" s="1" t="s">
        <v>520</v>
      </c>
      <c r="D446" s="6">
        <v>92.3</v>
      </c>
      <c r="E446" s="6">
        <v>16.600000000000001</v>
      </c>
      <c r="F446" s="1">
        <v>22</v>
      </c>
      <c r="CC446">
        <v>444</v>
      </c>
    </row>
    <row r="447" spans="1:81" x14ac:dyDescent="0.3">
      <c r="A447" s="1" t="s">
        <v>77</v>
      </c>
      <c r="B447" s="1" t="s">
        <v>26</v>
      </c>
      <c r="C447" s="1" t="s">
        <v>521</v>
      </c>
      <c r="D447" s="6">
        <v>91.3</v>
      </c>
      <c r="E447" s="6">
        <v>18</v>
      </c>
      <c r="F447" s="1">
        <v>25</v>
      </c>
      <c r="CC447">
        <v>445</v>
      </c>
    </row>
    <row r="448" spans="1:81" x14ac:dyDescent="0.3">
      <c r="A448" s="1" t="s">
        <v>77</v>
      </c>
      <c r="B448" s="1" t="s">
        <v>27</v>
      </c>
      <c r="C448" s="1" t="s">
        <v>522</v>
      </c>
      <c r="D448" s="6">
        <v>95.6</v>
      </c>
      <c r="E448" s="6">
        <v>28.4</v>
      </c>
      <c r="F448" s="1">
        <v>40</v>
      </c>
      <c r="CC448">
        <v>446</v>
      </c>
    </row>
    <row r="449" spans="1:81" x14ac:dyDescent="0.3">
      <c r="A449" s="1" t="s">
        <v>77</v>
      </c>
      <c r="B449" s="1" t="s">
        <v>27</v>
      </c>
      <c r="C449" s="1" t="s">
        <v>523</v>
      </c>
      <c r="D449" s="6">
        <v>96.4</v>
      </c>
      <c r="E449" s="6">
        <v>27.6</v>
      </c>
      <c r="F449" s="1">
        <v>23</v>
      </c>
      <c r="CC449">
        <v>447</v>
      </c>
    </row>
    <row r="450" spans="1:81" x14ac:dyDescent="0.3">
      <c r="A450" s="1" t="s">
        <v>77</v>
      </c>
      <c r="B450" s="1" t="s">
        <v>27</v>
      </c>
      <c r="C450" s="1" t="s">
        <v>524</v>
      </c>
      <c r="D450" s="6">
        <v>93.3</v>
      </c>
      <c r="E450" s="6">
        <v>31.6</v>
      </c>
      <c r="F450" s="1">
        <v>35</v>
      </c>
      <c r="CC450">
        <v>448</v>
      </c>
    </row>
    <row r="451" spans="1:81" x14ac:dyDescent="0.3">
      <c r="A451" s="1" t="s">
        <v>77</v>
      </c>
      <c r="B451" s="1" t="s">
        <v>27</v>
      </c>
      <c r="C451" s="1" t="s">
        <v>525</v>
      </c>
      <c r="D451" s="6">
        <v>95.1</v>
      </c>
      <c r="E451" s="6">
        <v>29.9</v>
      </c>
      <c r="F451" s="1">
        <v>35</v>
      </c>
      <c r="CC451">
        <v>449</v>
      </c>
    </row>
    <row r="452" spans="1:81" x14ac:dyDescent="0.3">
      <c r="A452" s="1" t="s">
        <v>77</v>
      </c>
      <c r="B452" s="1" t="s">
        <v>27</v>
      </c>
      <c r="C452" s="1" t="s">
        <v>526</v>
      </c>
      <c r="D452" s="6">
        <v>94.7</v>
      </c>
      <c r="E452" s="6">
        <v>30.5</v>
      </c>
      <c r="F452" s="1">
        <v>26</v>
      </c>
      <c r="CC452">
        <v>450</v>
      </c>
    </row>
    <row r="453" spans="1:81" x14ac:dyDescent="0.3">
      <c r="A453" s="1" t="s">
        <v>77</v>
      </c>
      <c r="B453" s="1" t="s">
        <v>27</v>
      </c>
      <c r="C453" s="1" t="s">
        <v>527</v>
      </c>
      <c r="D453" s="6">
        <v>93.1</v>
      </c>
      <c r="E453" s="6">
        <v>33.700000000000003</v>
      </c>
      <c r="F453" s="1">
        <v>39</v>
      </c>
      <c r="CC453">
        <v>451</v>
      </c>
    </row>
    <row r="454" spans="1:81" x14ac:dyDescent="0.3">
      <c r="A454" s="1" t="s">
        <v>77</v>
      </c>
      <c r="B454" s="1" t="s">
        <v>27</v>
      </c>
      <c r="C454" s="1" t="s">
        <v>528</v>
      </c>
      <c r="D454" s="6">
        <v>93</v>
      </c>
      <c r="E454" s="6">
        <v>33.799999999999997</v>
      </c>
      <c r="F454" s="1">
        <v>37</v>
      </c>
      <c r="CC454">
        <v>452</v>
      </c>
    </row>
    <row r="455" spans="1:81" x14ac:dyDescent="0.3">
      <c r="A455" s="1" t="s">
        <v>77</v>
      </c>
      <c r="B455" s="1" t="s">
        <v>27</v>
      </c>
      <c r="C455" s="1" t="s">
        <v>529</v>
      </c>
      <c r="D455" s="6">
        <v>95.8</v>
      </c>
      <c r="E455" s="6">
        <v>28.4</v>
      </c>
      <c r="F455" s="1">
        <v>30</v>
      </c>
      <c r="CC455">
        <v>453</v>
      </c>
    </row>
    <row r="456" spans="1:81" x14ac:dyDescent="0.3">
      <c r="A456" s="1" t="s">
        <v>77</v>
      </c>
      <c r="B456" s="1" t="s">
        <v>27</v>
      </c>
      <c r="C456" s="1" t="s">
        <v>530</v>
      </c>
      <c r="D456" s="6">
        <v>92.8</v>
      </c>
      <c r="E456" s="6">
        <v>33.9</v>
      </c>
      <c r="F456" s="1">
        <v>38</v>
      </c>
      <c r="CC456">
        <v>454</v>
      </c>
    </row>
    <row r="457" spans="1:81" x14ac:dyDescent="0.3">
      <c r="A457" s="1" t="s">
        <v>77</v>
      </c>
      <c r="B457" s="1" t="s">
        <v>27</v>
      </c>
      <c r="C457" s="1" t="s">
        <v>531</v>
      </c>
      <c r="D457" s="6">
        <v>91.6</v>
      </c>
      <c r="E457" s="6">
        <v>34.5</v>
      </c>
      <c r="F457" s="1">
        <v>45</v>
      </c>
      <c r="CC457">
        <v>455</v>
      </c>
    </row>
    <row r="458" spans="1:81" x14ac:dyDescent="0.3">
      <c r="A458" s="1" t="s">
        <v>77</v>
      </c>
      <c r="B458" s="1" t="s">
        <v>27</v>
      </c>
      <c r="C458" s="1" t="s">
        <v>532</v>
      </c>
      <c r="D458" s="6">
        <v>92.5</v>
      </c>
      <c r="E458" s="6">
        <v>36.6</v>
      </c>
      <c r="F458" s="1">
        <v>37</v>
      </c>
      <c r="CC458">
        <v>456</v>
      </c>
    </row>
    <row r="459" spans="1:81" x14ac:dyDescent="0.3">
      <c r="A459" s="1" t="s">
        <v>77</v>
      </c>
      <c r="B459" s="1" t="s">
        <v>27</v>
      </c>
      <c r="C459" s="1" t="s">
        <v>533</v>
      </c>
      <c r="D459" s="6">
        <v>92.6</v>
      </c>
      <c r="E459" s="6">
        <v>39.200000000000003</v>
      </c>
      <c r="F459" s="1">
        <v>42</v>
      </c>
      <c r="CC459">
        <v>457</v>
      </c>
    </row>
    <row r="460" spans="1:81" x14ac:dyDescent="0.3">
      <c r="A460" s="1" t="s">
        <v>77</v>
      </c>
      <c r="B460" s="1" t="s">
        <v>27</v>
      </c>
      <c r="C460" s="1" t="s">
        <v>534</v>
      </c>
      <c r="D460" s="6">
        <v>91.2</v>
      </c>
      <c r="E460" s="6">
        <v>35.5</v>
      </c>
      <c r="F460" s="1">
        <v>43</v>
      </c>
      <c r="CC460">
        <v>458</v>
      </c>
    </row>
    <row r="461" spans="1:81" x14ac:dyDescent="0.3">
      <c r="A461" s="1" t="s">
        <v>77</v>
      </c>
      <c r="B461" s="1" t="s">
        <v>27</v>
      </c>
      <c r="C461" s="1" t="s">
        <v>535</v>
      </c>
      <c r="D461" s="6">
        <v>97.1</v>
      </c>
      <c r="E461" s="6">
        <v>29.1</v>
      </c>
      <c r="F461" s="1">
        <v>30</v>
      </c>
      <c r="CC461">
        <v>459</v>
      </c>
    </row>
    <row r="462" spans="1:81" x14ac:dyDescent="0.3">
      <c r="A462" s="1" t="s">
        <v>77</v>
      </c>
      <c r="B462" s="1" t="s">
        <v>27</v>
      </c>
      <c r="C462" s="1" t="s">
        <v>536</v>
      </c>
      <c r="D462" s="6">
        <v>96.7</v>
      </c>
      <c r="E462" s="6">
        <v>29</v>
      </c>
      <c r="F462" s="1">
        <v>28</v>
      </c>
      <c r="CC462">
        <v>460</v>
      </c>
    </row>
    <row r="463" spans="1:81" x14ac:dyDescent="0.3">
      <c r="A463" s="1" t="s">
        <v>77</v>
      </c>
      <c r="B463" s="1" t="s">
        <v>28</v>
      </c>
      <c r="C463" s="1" t="s">
        <v>537</v>
      </c>
      <c r="D463" s="6">
        <v>81.5</v>
      </c>
      <c r="E463" s="6">
        <v>15.4</v>
      </c>
      <c r="F463" s="1">
        <v>14</v>
      </c>
      <c r="CC463">
        <v>461</v>
      </c>
    </row>
    <row r="464" spans="1:81" x14ac:dyDescent="0.3">
      <c r="A464" s="1" t="s">
        <v>77</v>
      </c>
      <c r="B464" s="1" t="s">
        <v>28</v>
      </c>
      <c r="C464" s="1" t="s">
        <v>538</v>
      </c>
      <c r="D464" s="6">
        <v>85.9</v>
      </c>
      <c r="E464" s="6">
        <v>9.5</v>
      </c>
      <c r="F464" s="1">
        <v>6</v>
      </c>
      <c r="CC464">
        <v>462</v>
      </c>
    </row>
    <row r="465" spans="1:81" x14ac:dyDescent="0.3">
      <c r="A465" s="1" t="s">
        <v>77</v>
      </c>
      <c r="B465" s="1" t="s">
        <v>28</v>
      </c>
      <c r="C465" s="1" t="s">
        <v>539</v>
      </c>
      <c r="D465" s="6">
        <v>87.6</v>
      </c>
      <c r="E465" s="6">
        <v>13.4</v>
      </c>
      <c r="F465" s="1">
        <v>17</v>
      </c>
      <c r="CC465">
        <v>463</v>
      </c>
    </row>
    <row r="466" spans="1:81" x14ac:dyDescent="0.3">
      <c r="A466" s="1" t="s">
        <v>77</v>
      </c>
      <c r="B466" s="1" t="s">
        <v>28</v>
      </c>
      <c r="C466" s="1" t="s">
        <v>540</v>
      </c>
      <c r="D466" s="6">
        <v>87.7</v>
      </c>
      <c r="E466" s="6">
        <v>5.6</v>
      </c>
      <c r="F466" s="1">
        <v>21</v>
      </c>
      <c r="CC466">
        <v>464</v>
      </c>
    </row>
    <row r="467" spans="1:81" x14ac:dyDescent="0.3">
      <c r="A467" s="1" t="s">
        <v>77</v>
      </c>
      <c r="B467" s="1" t="s">
        <v>28</v>
      </c>
      <c r="C467" s="1" t="s">
        <v>541</v>
      </c>
      <c r="D467" s="6">
        <v>87.9</v>
      </c>
      <c r="E467" s="6">
        <v>9.8000000000000007</v>
      </c>
      <c r="F467" s="1">
        <v>8</v>
      </c>
      <c r="CC467">
        <v>465</v>
      </c>
    </row>
    <row r="468" spans="1:81" x14ac:dyDescent="0.3">
      <c r="A468" s="1" t="s">
        <v>77</v>
      </c>
      <c r="B468" s="1" t="s">
        <v>28</v>
      </c>
      <c r="C468" s="1" t="s">
        <v>542</v>
      </c>
      <c r="D468" s="6">
        <v>81.400000000000006</v>
      </c>
      <c r="E468" s="6">
        <v>14.4</v>
      </c>
      <c r="F468" s="1">
        <v>15</v>
      </c>
      <c r="CC468">
        <v>466</v>
      </c>
    </row>
    <row r="469" spans="1:81" x14ac:dyDescent="0.3">
      <c r="A469" s="1" t="s">
        <v>77</v>
      </c>
      <c r="B469" s="1" t="s">
        <v>28</v>
      </c>
      <c r="C469" s="1" t="s">
        <v>543</v>
      </c>
      <c r="D469" s="6">
        <v>76.8</v>
      </c>
      <c r="E469" s="6">
        <v>18.5</v>
      </c>
      <c r="F469" s="1">
        <v>19</v>
      </c>
      <c r="CC469">
        <v>467</v>
      </c>
    </row>
    <row r="470" spans="1:81" x14ac:dyDescent="0.3">
      <c r="A470" s="1" t="s">
        <v>77</v>
      </c>
      <c r="B470" s="1" t="s">
        <v>28</v>
      </c>
      <c r="C470" s="1" t="s">
        <v>544</v>
      </c>
      <c r="D470" s="6">
        <v>84.5</v>
      </c>
      <c r="E470" s="6">
        <v>12.4</v>
      </c>
      <c r="F470" s="1">
        <v>12</v>
      </c>
      <c r="CC470">
        <v>468</v>
      </c>
    </row>
    <row r="471" spans="1:81" x14ac:dyDescent="0.3">
      <c r="A471" s="1" t="s">
        <v>77</v>
      </c>
      <c r="B471" s="1" t="s">
        <v>28</v>
      </c>
      <c r="C471" s="1" t="s">
        <v>545</v>
      </c>
      <c r="D471" s="6">
        <v>84</v>
      </c>
      <c r="E471" s="6">
        <v>3.2</v>
      </c>
      <c r="F471" s="1">
        <v>18</v>
      </c>
      <c r="CC471">
        <v>469</v>
      </c>
    </row>
    <row r="472" spans="1:81" x14ac:dyDescent="0.3">
      <c r="A472" s="1" t="s">
        <v>77</v>
      </c>
      <c r="B472" s="1" t="s">
        <v>28</v>
      </c>
      <c r="C472" s="1" t="s">
        <v>546</v>
      </c>
      <c r="D472" s="6">
        <v>87.9</v>
      </c>
      <c r="E472" s="6">
        <v>9</v>
      </c>
      <c r="F472" s="1">
        <v>9</v>
      </c>
      <c r="CC472">
        <v>470</v>
      </c>
    </row>
    <row r="473" spans="1:81" x14ac:dyDescent="0.3">
      <c r="A473" s="1" t="s">
        <v>77</v>
      </c>
      <c r="B473" s="1" t="s">
        <v>28</v>
      </c>
      <c r="C473" s="1" t="s">
        <v>547</v>
      </c>
      <c r="D473" s="6">
        <v>81.8</v>
      </c>
      <c r="E473" s="6">
        <v>13</v>
      </c>
      <c r="F473" s="1">
        <v>25</v>
      </c>
      <c r="CC473">
        <v>471</v>
      </c>
    </row>
    <row r="474" spans="1:81" x14ac:dyDescent="0.3">
      <c r="A474" s="1" t="s">
        <v>77</v>
      </c>
      <c r="B474" s="1" t="s">
        <v>28</v>
      </c>
      <c r="C474" s="1" t="s">
        <v>548</v>
      </c>
      <c r="D474" s="6">
        <v>85.3</v>
      </c>
      <c r="E474" s="6">
        <v>10.3</v>
      </c>
      <c r="F474" s="1">
        <v>9</v>
      </c>
      <c r="CC474">
        <v>472</v>
      </c>
    </row>
    <row r="475" spans="1:81" x14ac:dyDescent="0.3">
      <c r="A475" s="1" t="s">
        <v>77</v>
      </c>
      <c r="B475" s="1" t="s">
        <v>28</v>
      </c>
      <c r="C475" s="1" t="s">
        <v>549</v>
      </c>
      <c r="D475" s="6">
        <v>81</v>
      </c>
      <c r="E475" s="6">
        <v>18</v>
      </c>
      <c r="F475" s="1">
        <v>18</v>
      </c>
      <c r="CC475">
        <v>473</v>
      </c>
    </row>
    <row r="476" spans="1:81" x14ac:dyDescent="0.3">
      <c r="A476" s="1" t="s">
        <v>77</v>
      </c>
      <c r="B476" s="1" t="s">
        <v>28</v>
      </c>
      <c r="C476" s="1" t="s">
        <v>550</v>
      </c>
      <c r="D476" s="6">
        <v>88.3</v>
      </c>
      <c r="E476" s="6">
        <v>6.7</v>
      </c>
      <c r="F476" s="1">
        <v>6</v>
      </c>
      <c r="CC476">
        <v>474</v>
      </c>
    </row>
    <row r="477" spans="1:81" x14ac:dyDescent="0.3">
      <c r="A477" s="1" t="s">
        <v>77</v>
      </c>
      <c r="B477" s="1" t="s">
        <v>28</v>
      </c>
      <c r="C477" s="1" t="s">
        <v>551</v>
      </c>
      <c r="D477" s="6">
        <v>83.2</v>
      </c>
      <c r="E477" s="6">
        <v>7.1</v>
      </c>
      <c r="F477" s="1">
        <v>9</v>
      </c>
      <c r="CC477">
        <v>475</v>
      </c>
    </row>
    <row r="478" spans="1:81" x14ac:dyDescent="0.3">
      <c r="A478" s="1" t="s">
        <v>77</v>
      </c>
      <c r="B478" s="1" t="s">
        <v>29</v>
      </c>
      <c r="C478" s="1" t="s">
        <v>552</v>
      </c>
      <c r="D478" s="6">
        <v>83.5</v>
      </c>
      <c r="E478" s="6">
        <v>-21.4</v>
      </c>
      <c r="F478" s="1">
        <v>-19</v>
      </c>
      <c r="CC478">
        <v>476</v>
      </c>
    </row>
    <row r="479" spans="1:81" x14ac:dyDescent="0.3">
      <c r="A479" s="1" t="s">
        <v>77</v>
      </c>
      <c r="B479" s="1" t="s">
        <v>30</v>
      </c>
      <c r="C479" s="1" t="s">
        <v>553</v>
      </c>
      <c r="D479" s="6">
        <v>91</v>
      </c>
      <c r="E479" s="6">
        <v>18.7</v>
      </c>
      <c r="F479" s="1">
        <v>18</v>
      </c>
      <c r="CC479">
        <v>477</v>
      </c>
    </row>
    <row r="480" spans="1:81" x14ac:dyDescent="0.3">
      <c r="A480" s="1" t="s">
        <v>77</v>
      </c>
      <c r="B480" s="1" t="s">
        <v>30</v>
      </c>
      <c r="C480" s="1" t="s">
        <v>554</v>
      </c>
      <c r="D480" s="6">
        <v>91.4</v>
      </c>
      <c r="E480" s="6">
        <v>18.399999999999999</v>
      </c>
      <c r="F480" s="1">
        <v>22</v>
      </c>
      <c r="CC480">
        <v>478</v>
      </c>
    </row>
    <row r="481" spans="1:81" x14ac:dyDescent="0.3">
      <c r="A481" s="1" t="s">
        <v>77</v>
      </c>
      <c r="B481" s="1" t="s">
        <v>30</v>
      </c>
      <c r="C481" s="1" t="s">
        <v>555</v>
      </c>
      <c r="D481" s="6">
        <v>89.6</v>
      </c>
      <c r="E481" s="6">
        <v>16</v>
      </c>
      <c r="F481" s="1">
        <v>17</v>
      </c>
      <c r="CC481">
        <v>479</v>
      </c>
    </row>
    <row r="482" spans="1:81" x14ac:dyDescent="0.3">
      <c r="A482" s="1" t="s">
        <v>77</v>
      </c>
      <c r="B482" s="1" t="s">
        <v>30</v>
      </c>
      <c r="C482" s="1" t="s">
        <v>556</v>
      </c>
      <c r="D482" s="6">
        <v>90</v>
      </c>
      <c r="E482" s="6">
        <v>21.5</v>
      </c>
      <c r="F482" s="1">
        <v>32</v>
      </c>
      <c r="CC482">
        <v>480</v>
      </c>
    </row>
    <row r="483" spans="1:81" x14ac:dyDescent="0.3">
      <c r="A483" s="1" t="s">
        <v>77</v>
      </c>
      <c r="B483" s="1" t="s">
        <v>30</v>
      </c>
      <c r="C483" s="1" t="s">
        <v>557</v>
      </c>
      <c r="D483" s="6">
        <v>90</v>
      </c>
      <c r="E483" s="6">
        <v>21.5</v>
      </c>
      <c r="F483" s="1">
        <v>27</v>
      </c>
      <c r="CC483">
        <v>481</v>
      </c>
    </row>
    <row r="484" spans="1:81" x14ac:dyDescent="0.3">
      <c r="A484" s="1" t="s">
        <v>77</v>
      </c>
      <c r="B484" s="1" t="s">
        <v>31</v>
      </c>
      <c r="C484" s="1" t="s">
        <v>558</v>
      </c>
      <c r="D484" s="6">
        <v>83.6</v>
      </c>
      <c r="E484" s="6">
        <v>0.1</v>
      </c>
      <c r="F484" s="1">
        <v>3</v>
      </c>
      <c r="CC484">
        <v>482</v>
      </c>
    </row>
    <row r="485" spans="1:81" x14ac:dyDescent="0.3">
      <c r="A485" s="1" t="s">
        <v>77</v>
      </c>
      <c r="B485" s="1" t="s">
        <v>31</v>
      </c>
      <c r="C485" s="1" t="s">
        <v>559</v>
      </c>
      <c r="D485" s="6">
        <v>83.8</v>
      </c>
      <c r="E485" s="6">
        <v>1.7</v>
      </c>
      <c r="F485" s="1">
        <v>2</v>
      </c>
      <c r="CC485">
        <v>483</v>
      </c>
    </row>
    <row r="486" spans="1:81" x14ac:dyDescent="0.3">
      <c r="A486" s="1" t="s">
        <v>77</v>
      </c>
      <c r="B486" s="1" t="s">
        <v>31</v>
      </c>
      <c r="C486" s="1" t="s">
        <v>560</v>
      </c>
      <c r="D486" s="6">
        <v>84.2</v>
      </c>
      <c r="E486" s="6">
        <v>-1.8</v>
      </c>
      <c r="F486" s="1">
        <v>1</v>
      </c>
      <c r="CC486">
        <v>484</v>
      </c>
    </row>
    <row r="487" spans="1:81" x14ac:dyDescent="0.3">
      <c r="A487" s="1" t="s">
        <v>77</v>
      </c>
      <c r="B487" s="1" t="s">
        <v>31</v>
      </c>
      <c r="C487" s="1" t="s">
        <v>561</v>
      </c>
      <c r="D487" s="6">
        <v>79</v>
      </c>
      <c r="E487" s="6">
        <v>1.4</v>
      </c>
      <c r="F487" s="1">
        <v>6</v>
      </c>
      <c r="CC487">
        <v>485</v>
      </c>
    </row>
    <row r="488" spans="1:81" x14ac:dyDescent="0.3">
      <c r="A488" s="1" t="s">
        <v>77</v>
      </c>
      <c r="B488" s="1" t="s">
        <v>31</v>
      </c>
      <c r="C488" s="1" t="s">
        <v>562</v>
      </c>
      <c r="D488" s="6">
        <v>81.2</v>
      </c>
      <c r="E488" s="6">
        <v>-9.6999999999999993</v>
      </c>
      <c r="F488" s="1">
        <v>-1</v>
      </c>
      <c r="CC488">
        <v>486</v>
      </c>
    </row>
    <row r="489" spans="1:81" x14ac:dyDescent="0.3">
      <c r="A489" s="1" t="s">
        <v>77</v>
      </c>
      <c r="B489" s="1" t="s">
        <v>31</v>
      </c>
      <c r="C489" s="1" t="s">
        <v>563</v>
      </c>
      <c r="D489" s="6">
        <v>82.2</v>
      </c>
      <c r="E489" s="6">
        <v>-9.6</v>
      </c>
      <c r="F489" s="1">
        <v>-5</v>
      </c>
      <c r="CC489">
        <v>487</v>
      </c>
    </row>
    <row r="490" spans="1:81" x14ac:dyDescent="0.3">
      <c r="A490" s="1" t="s">
        <v>77</v>
      </c>
      <c r="B490" s="1" t="s">
        <v>31</v>
      </c>
      <c r="C490" s="1" t="s">
        <v>564</v>
      </c>
      <c r="D490" s="6">
        <v>83.1</v>
      </c>
      <c r="E490" s="6">
        <v>-4.2</v>
      </c>
      <c r="F490" s="1">
        <v>0</v>
      </c>
      <c r="CC490">
        <v>488</v>
      </c>
    </row>
    <row r="491" spans="1:81" x14ac:dyDescent="0.3">
      <c r="A491" s="1" t="s">
        <v>77</v>
      </c>
      <c r="B491" s="1" t="s">
        <v>31</v>
      </c>
      <c r="C491" s="1" t="s">
        <v>565</v>
      </c>
      <c r="D491" s="6">
        <v>79</v>
      </c>
      <c r="E491" s="6">
        <v>-8.9</v>
      </c>
      <c r="F491" s="1">
        <v>0</v>
      </c>
      <c r="CC491">
        <v>489</v>
      </c>
    </row>
    <row r="492" spans="1:81" x14ac:dyDescent="0.3">
      <c r="A492" s="1" t="s">
        <v>77</v>
      </c>
      <c r="B492" s="1" t="s">
        <v>31</v>
      </c>
      <c r="C492" s="1" t="s">
        <v>566</v>
      </c>
      <c r="D492" s="6">
        <v>83.3</v>
      </c>
      <c r="E492" s="6">
        <v>5.2</v>
      </c>
      <c r="F492" s="1">
        <v>5</v>
      </c>
      <c r="CC492">
        <v>490</v>
      </c>
    </row>
    <row r="493" spans="1:81" x14ac:dyDescent="0.3">
      <c r="A493" s="1" t="s">
        <v>77</v>
      </c>
      <c r="B493" s="1" t="s">
        <v>31</v>
      </c>
      <c r="C493" s="1" t="s">
        <v>567</v>
      </c>
      <c r="D493" s="6">
        <v>81.599999999999994</v>
      </c>
      <c r="E493" s="6">
        <v>-11.4</v>
      </c>
      <c r="F493" s="1">
        <v>-10</v>
      </c>
      <c r="CC493">
        <v>491</v>
      </c>
    </row>
    <row r="494" spans="1:81" x14ac:dyDescent="0.3">
      <c r="A494" s="1" t="s">
        <v>77</v>
      </c>
      <c r="B494" s="1" t="s">
        <v>31</v>
      </c>
      <c r="C494" s="1" t="s">
        <v>568</v>
      </c>
      <c r="D494" s="6">
        <v>78.900000000000006</v>
      </c>
      <c r="E494" s="6">
        <v>3.1</v>
      </c>
      <c r="F494" s="1">
        <v>8</v>
      </c>
      <c r="CC494">
        <v>492</v>
      </c>
    </row>
    <row r="495" spans="1:81" x14ac:dyDescent="0.3">
      <c r="A495" s="1" t="s">
        <v>77</v>
      </c>
      <c r="B495" s="1" t="s">
        <v>31</v>
      </c>
      <c r="C495" s="1" t="s">
        <v>569</v>
      </c>
      <c r="D495" s="6">
        <v>85.7</v>
      </c>
      <c r="E495" s="6">
        <v>0.3</v>
      </c>
      <c r="F495" s="1">
        <v>2</v>
      </c>
      <c r="CC495">
        <v>493</v>
      </c>
    </row>
    <row r="496" spans="1:81" x14ac:dyDescent="0.3">
      <c r="A496" s="1" t="s">
        <v>77</v>
      </c>
      <c r="B496" s="1" t="s">
        <v>31</v>
      </c>
      <c r="C496" s="1" t="s">
        <v>570</v>
      </c>
      <c r="D496" s="6">
        <v>82.2</v>
      </c>
      <c r="E496" s="6">
        <v>0</v>
      </c>
      <c r="F496" s="1">
        <v>5</v>
      </c>
      <c r="CC496">
        <v>494</v>
      </c>
    </row>
    <row r="497" spans="1:81" x14ac:dyDescent="0.3">
      <c r="A497" s="1" t="s">
        <v>77</v>
      </c>
      <c r="B497" s="1" t="s">
        <v>31</v>
      </c>
      <c r="C497" s="1" t="s">
        <v>571</v>
      </c>
      <c r="D497" s="6">
        <v>82.1</v>
      </c>
      <c r="E497" s="6">
        <v>1.4</v>
      </c>
      <c r="F497" s="1">
        <v>6</v>
      </c>
      <c r="CC497">
        <v>495</v>
      </c>
    </row>
    <row r="498" spans="1:81" x14ac:dyDescent="0.3">
      <c r="A498" s="1" t="s">
        <v>77</v>
      </c>
      <c r="B498" s="1" t="s">
        <v>32</v>
      </c>
      <c r="C498" s="1" t="s">
        <v>572</v>
      </c>
      <c r="D498" s="6">
        <v>84.1</v>
      </c>
      <c r="E498" s="6">
        <v>0.6</v>
      </c>
      <c r="F498" s="1">
        <v>6</v>
      </c>
      <c r="CC498">
        <v>496</v>
      </c>
    </row>
    <row r="499" spans="1:81" x14ac:dyDescent="0.3">
      <c r="A499" s="1" t="s">
        <v>77</v>
      </c>
      <c r="B499" s="1" t="s">
        <v>32</v>
      </c>
      <c r="C499" s="1" t="s">
        <v>573</v>
      </c>
      <c r="D499" s="6">
        <v>87.4</v>
      </c>
      <c r="E499" s="6">
        <v>4.5</v>
      </c>
      <c r="F499" s="1">
        <v>13</v>
      </c>
      <c r="CC499">
        <v>497</v>
      </c>
    </row>
    <row r="500" spans="1:81" x14ac:dyDescent="0.3">
      <c r="A500" s="1" t="s">
        <v>77</v>
      </c>
      <c r="B500" s="1" t="s">
        <v>32</v>
      </c>
      <c r="C500" s="1" t="s">
        <v>574</v>
      </c>
      <c r="D500" s="6">
        <v>86.8</v>
      </c>
      <c r="E500" s="6">
        <v>7</v>
      </c>
      <c r="F500" s="1">
        <v>11</v>
      </c>
      <c r="CC500">
        <v>498</v>
      </c>
    </row>
    <row r="501" spans="1:81" x14ac:dyDescent="0.3">
      <c r="A501" s="1" t="s">
        <v>77</v>
      </c>
      <c r="B501" s="1" t="s">
        <v>32</v>
      </c>
      <c r="C501" s="1" t="s">
        <v>575</v>
      </c>
      <c r="D501" s="6">
        <v>86.2</v>
      </c>
      <c r="E501" s="6">
        <v>9.8000000000000007</v>
      </c>
      <c r="F501" s="1">
        <v>13</v>
      </c>
      <c r="CC501">
        <v>499</v>
      </c>
    </row>
    <row r="502" spans="1:81" x14ac:dyDescent="0.3">
      <c r="A502" s="1" t="s">
        <v>77</v>
      </c>
      <c r="B502" s="1" t="s">
        <v>32</v>
      </c>
      <c r="C502" s="1" t="s">
        <v>576</v>
      </c>
      <c r="D502" s="6">
        <v>83.6</v>
      </c>
      <c r="E502" s="6">
        <v>-0.3</v>
      </c>
      <c r="F502" s="1">
        <v>9</v>
      </c>
      <c r="CC502">
        <v>500</v>
      </c>
    </row>
    <row r="503" spans="1:81" x14ac:dyDescent="0.3">
      <c r="A503" s="1" t="s">
        <v>77</v>
      </c>
      <c r="B503" s="1" t="s">
        <v>32</v>
      </c>
      <c r="C503" s="1" t="s">
        <v>577</v>
      </c>
      <c r="D503" s="6">
        <v>80.900000000000006</v>
      </c>
      <c r="E503" s="6">
        <v>-4.4000000000000004</v>
      </c>
      <c r="F503" s="1">
        <v>-2</v>
      </c>
      <c r="CC503">
        <v>501</v>
      </c>
    </row>
    <row r="504" spans="1:81" x14ac:dyDescent="0.3">
      <c r="A504" s="1" t="s">
        <v>77</v>
      </c>
      <c r="B504" s="1" t="s">
        <v>32</v>
      </c>
      <c r="C504" s="1" t="s">
        <v>578</v>
      </c>
      <c r="D504" s="6">
        <v>88</v>
      </c>
      <c r="E504" s="6">
        <v>9.6</v>
      </c>
      <c r="F504" s="1">
        <v>12</v>
      </c>
      <c r="CC504">
        <v>502</v>
      </c>
    </row>
    <row r="505" spans="1:81" x14ac:dyDescent="0.3">
      <c r="A505" s="1" t="s">
        <v>77</v>
      </c>
      <c r="B505" s="1" t="s">
        <v>32</v>
      </c>
      <c r="C505" s="1" t="s">
        <v>579</v>
      </c>
      <c r="D505" s="6">
        <v>87.4</v>
      </c>
      <c r="E505" s="6">
        <v>8.1999999999999993</v>
      </c>
      <c r="F505" s="1">
        <v>8</v>
      </c>
      <c r="CC505">
        <v>503</v>
      </c>
    </row>
    <row r="506" spans="1:81" x14ac:dyDescent="0.3">
      <c r="A506" s="1" t="s">
        <v>77</v>
      </c>
      <c r="B506" s="1" t="s">
        <v>32</v>
      </c>
      <c r="C506" s="1" t="s">
        <v>580</v>
      </c>
      <c r="D506" s="6">
        <v>88.3</v>
      </c>
      <c r="E506" s="6">
        <v>6.4</v>
      </c>
      <c r="F506" s="1">
        <v>10</v>
      </c>
      <c r="CC506">
        <v>504</v>
      </c>
    </row>
    <row r="507" spans="1:81" x14ac:dyDescent="0.3">
      <c r="A507" s="1" t="s">
        <v>77</v>
      </c>
      <c r="B507" s="1" t="s">
        <v>32</v>
      </c>
      <c r="C507" s="1" t="s">
        <v>581</v>
      </c>
      <c r="D507" s="6">
        <v>80.2</v>
      </c>
      <c r="E507" s="6">
        <v>-2.4</v>
      </c>
      <c r="F507" s="1">
        <v>-8</v>
      </c>
      <c r="CC507">
        <v>505</v>
      </c>
    </row>
    <row r="508" spans="1:81" x14ac:dyDescent="0.3">
      <c r="A508" s="1" t="s">
        <v>77</v>
      </c>
      <c r="B508" s="1" t="s">
        <v>32</v>
      </c>
      <c r="C508" s="1" t="s">
        <v>582</v>
      </c>
      <c r="D508" s="6">
        <v>86.6</v>
      </c>
      <c r="E508" s="6">
        <v>4.5</v>
      </c>
      <c r="F508" s="1">
        <v>8</v>
      </c>
      <c r="CC508">
        <v>506</v>
      </c>
    </row>
    <row r="509" spans="1:81" x14ac:dyDescent="0.3">
      <c r="A509" s="1" t="s">
        <v>77</v>
      </c>
      <c r="B509" s="1" t="s">
        <v>32</v>
      </c>
      <c r="C509" s="1" t="s">
        <v>583</v>
      </c>
      <c r="D509" s="6">
        <v>86.5</v>
      </c>
      <c r="E509" s="6">
        <v>7.3</v>
      </c>
      <c r="F509" s="1">
        <v>3</v>
      </c>
      <c r="CC509">
        <v>507</v>
      </c>
    </row>
    <row r="510" spans="1:81" x14ac:dyDescent="0.3">
      <c r="A510" s="1" t="s">
        <v>77</v>
      </c>
      <c r="B510" s="1" t="s">
        <v>32</v>
      </c>
      <c r="C510" s="1" t="s">
        <v>584</v>
      </c>
      <c r="D510" s="6">
        <v>80.900000000000006</v>
      </c>
      <c r="E510" s="6">
        <v>-0.5</v>
      </c>
      <c r="F510" s="1">
        <v>3</v>
      </c>
      <c r="CC510">
        <v>508</v>
      </c>
    </row>
    <row r="511" spans="1:81" x14ac:dyDescent="0.3">
      <c r="A511" s="1" t="s">
        <v>77</v>
      </c>
      <c r="B511" s="1" t="s">
        <v>32</v>
      </c>
      <c r="C511" s="1" t="s">
        <v>585</v>
      </c>
      <c r="D511" s="6">
        <v>83.8</v>
      </c>
      <c r="E511" s="6">
        <v>0</v>
      </c>
      <c r="F511" s="1">
        <v>4</v>
      </c>
      <c r="CC511">
        <v>509</v>
      </c>
    </row>
    <row r="512" spans="1:81" x14ac:dyDescent="0.3">
      <c r="A512" s="1" t="s">
        <v>77</v>
      </c>
      <c r="B512" s="1" t="s">
        <v>32</v>
      </c>
      <c r="C512" s="1" t="s">
        <v>586</v>
      </c>
      <c r="D512" s="6">
        <v>87.8</v>
      </c>
      <c r="E512" s="6">
        <v>5.5</v>
      </c>
      <c r="F512" s="1">
        <v>12</v>
      </c>
      <c r="CC512">
        <v>510</v>
      </c>
    </row>
    <row r="513" spans="1:81" x14ac:dyDescent="0.3">
      <c r="A513" s="1" t="s">
        <v>77</v>
      </c>
      <c r="B513" s="1" t="s">
        <v>32</v>
      </c>
      <c r="C513" s="1" t="s">
        <v>587</v>
      </c>
      <c r="D513" s="6">
        <v>84.5</v>
      </c>
      <c r="E513" s="6">
        <v>-6.5</v>
      </c>
      <c r="F513" s="1">
        <v>3</v>
      </c>
      <c r="CC513">
        <v>511</v>
      </c>
    </row>
    <row r="514" spans="1:81" x14ac:dyDescent="0.3">
      <c r="A514" s="1" t="s">
        <v>77</v>
      </c>
      <c r="B514" s="1" t="s">
        <v>32</v>
      </c>
      <c r="C514" s="1" t="s">
        <v>588</v>
      </c>
      <c r="D514" s="6">
        <v>82.2</v>
      </c>
      <c r="E514" s="6">
        <v>-8.4</v>
      </c>
      <c r="F514" s="1">
        <v>-4</v>
      </c>
      <c r="CC514">
        <v>512</v>
      </c>
    </row>
    <row r="515" spans="1:81" x14ac:dyDescent="0.3">
      <c r="A515" s="1" t="s">
        <v>77</v>
      </c>
      <c r="B515" s="1" t="s">
        <v>32</v>
      </c>
      <c r="C515" s="1" t="s">
        <v>589</v>
      </c>
      <c r="D515" s="6">
        <v>85.9</v>
      </c>
      <c r="E515" s="6">
        <v>5.4</v>
      </c>
      <c r="F515" s="1">
        <v>10</v>
      </c>
      <c r="CC515">
        <v>513</v>
      </c>
    </row>
    <row r="516" spans="1:81" x14ac:dyDescent="0.3">
      <c r="A516" s="1" t="s">
        <v>77</v>
      </c>
      <c r="B516" s="1" t="s">
        <v>32</v>
      </c>
      <c r="C516" s="1" t="s">
        <v>590</v>
      </c>
      <c r="D516" s="6">
        <v>87.7</v>
      </c>
      <c r="E516" s="6">
        <v>7.4</v>
      </c>
      <c r="F516" s="1">
        <v>8</v>
      </c>
      <c r="CC516">
        <v>514</v>
      </c>
    </row>
    <row r="517" spans="1:81" x14ac:dyDescent="0.3">
      <c r="A517" s="1" t="s">
        <v>77</v>
      </c>
      <c r="B517" s="1" t="s">
        <v>32</v>
      </c>
      <c r="C517" s="1" t="s">
        <v>591</v>
      </c>
      <c r="D517" s="6">
        <v>86.2</v>
      </c>
      <c r="E517" s="6">
        <v>4.7</v>
      </c>
      <c r="F517" s="1">
        <v>3</v>
      </c>
      <c r="CC517">
        <v>515</v>
      </c>
    </row>
    <row r="518" spans="1:81" x14ac:dyDescent="0.3">
      <c r="A518" s="1" t="s">
        <v>77</v>
      </c>
      <c r="B518" s="1" t="s">
        <v>32</v>
      </c>
      <c r="C518" s="1" t="s">
        <v>592</v>
      </c>
      <c r="D518" s="6">
        <v>82</v>
      </c>
      <c r="E518" s="6">
        <v>7.1</v>
      </c>
      <c r="F518" s="1">
        <v>9</v>
      </c>
      <c r="CC518">
        <v>516</v>
      </c>
    </row>
    <row r="519" spans="1:81" x14ac:dyDescent="0.3">
      <c r="A519" s="1" t="s">
        <v>77</v>
      </c>
      <c r="B519" s="1" t="s">
        <v>32</v>
      </c>
      <c r="C519" s="1" t="s">
        <v>593</v>
      </c>
      <c r="D519" s="6">
        <v>82.3</v>
      </c>
      <c r="E519" s="6">
        <v>-2</v>
      </c>
      <c r="F519" s="1">
        <v>-1</v>
      </c>
      <c r="CC519">
        <v>517</v>
      </c>
    </row>
    <row r="520" spans="1:81" x14ac:dyDescent="0.3">
      <c r="A520" s="1" t="s">
        <v>77</v>
      </c>
      <c r="B520" s="1" t="s">
        <v>32</v>
      </c>
      <c r="C520" s="1" t="s">
        <v>594</v>
      </c>
      <c r="D520" s="6">
        <v>86.5</v>
      </c>
      <c r="E520" s="6">
        <v>6.8</v>
      </c>
      <c r="F520" s="1">
        <v>22</v>
      </c>
      <c r="CC520">
        <v>518</v>
      </c>
    </row>
    <row r="521" spans="1:81" x14ac:dyDescent="0.3">
      <c r="A521" s="1" t="s">
        <v>77</v>
      </c>
      <c r="B521" s="1" t="s">
        <v>32</v>
      </c>
      <c r="C521" s="1" t="s">
        <v>595</v>
      </c>
      <c r="D521" s="6">
        <v>83.7</v>
      </c>
      <c r="E521" s="6">
        <v>9.4</v>
      </c>
      <c r="F521" s="1">
        <v>14</v>
      </c>
      <c r="CC521">
        <v>519</v>
      </c>
    </row>
    <row r="522" spans="1:81" x14ac:dyDescent="0.3">
      <c r="A522" s="1" t="s">
        <v>77</v>
      </c>
      <c r="B522" s="1" t="s">
        <v>32</v>
      </c>
      <c r="C522" s="1" t="s">
        <v>596</v>
      </c>
      <c r="D522" s="6">
        <v>86.4</v>
      </c>
      <c r="E522" s="6">
        <v>5.4</v>
      </c>
      <c r="F522" s="1">
        <v>13</v>
      </c>
      <c r="CC522">
        <v>520</v>
      </c>
    </row>
    <row r="523" spans="1:81" x14ac:dyDescent="0.3">
      <c r="A523" s="1" t="s">
        <v>77</v>
      </c>
      <c r="B523" s="1" t="s">
        <v>32</v>
      </c>
      <c r="C523" s="1" t="s">
        <v>597</v>
      </c>
      <c r="D523" s="6">
        <v>85.8</v>
      </c>
      <c r="E523" s="6">
        <v>2.5</v>
      </c>
      <c r="F523" s="1">
        <v>9</v>
      </c>
      <c r="CC523">
        <v>521</v>
      </c>
    </row>
    <row r="524" spans="1:81" x14ac:dyDescent="0.3">
      <c r="A524" s="1" t="s">
        <v>77</v>
      </c>
      <c r="B524" s="1" t="s">
        <v>32</v>
      </c>
      <c r="C524" s="1" t="s">
        <v>598</v>
      </c>
      <c r="D524" s="6">
        <v>83.7</v>
      </c>
      <c r="E524" s="6">
        <v>-3.8</v>
      </c>
      <c r="F524" s="1">
        <v>15</v>
      </c>
      <c r="CC524">
        <v>522</v>
      </c>
    </row>
    <row r="525" spans="1:81" x14ac:dyDescent="0.3">
      <c r="A525" s="1" t="s">
        <v>77</v>
      </c>
      <c r="B525" s="1" t="s">
        <v>32</v>
      </c>
      <c r="C525" s="1" t="s">
        <v>599</v>
      </c>
      <c r="D525" s="6">
        <v>86.3</v>
      </c>
      <c r="E525" s="6">
        <v>4.7</v>
      </c>
      <c r="F525" s="1">
        <v>5</v>
      </c>
      <c r="CC525">
        <v>523</v>
      </c>
    </row>
    <row r="526" spans="1:81" x14ac:dyDescent="0.3">
      <c r="A526" s="1" t="s">
        <v>77</v>
      </c>
      <c r="B526" s="1" t="s">
        <v>32</v>
      </c>
      <c r="C526" s="1" t="s">
        <v>600</v>
      </c>
      <c r="D526" s="6">
        <v>80.3</v>
      </c>
      <c r="E526" s="6">
        <v>-4.5</v>
      </c>
      <c r="F526" s="1">
        <v>-1</v>
      </c>
      <c r="CC526">
        <v>524</v>
      </c>
    </row>
    <row r="527" spans="1:81" x14ac:dyDescent="0.3">
      <c r="A527" s="1" t="s">
        <v>77</v>
      </c>
      <c r="B527" s="1" t="s">
        <v>32</v>
      </c>
      <c r="C527" s="1" t="s">
        <v>601</v>
      </c>
      <c r="D527" s="6">
        <v>85.9</v>
      </c>
      <c r="E527" s="6">
        <v>5</v>
      </c>
      <c r="F527" s="1">
        <v>10</v>
      </c>
      <c r="CC527">
        <v>525</v>
      </c>
    </row>
    <row r="528" spans="1:81" x14ac:dyDescent="0.3">
      <c r="A528" s="1" t="s">
        <v>77</v>
      </c>
      <c r="B528" s="1" t="s">
        <v>32</v>
      </c>
      <c r="C528" s="1" t="s">
        <v>602</v>
      </c>
      <c r="D528" s="6">
        <v>85.6</v>
      </c>
      <c r="E528" s="6">
        <v>5.5</v>
      </c>
      <c r="F528" s="1">
        <v>6</v>
      </c>
      <c r="CC528">
        <v>526</v>
      </c>
    </row>
    <row r="529" spans="1:81" x14ac:dyDescent="0.3">
      <c r="A529" s="1" t="s">
        <v>77</v>
      </c>
      <c r="B529" s="1" t="s">
        <v>33</v>
      </c>
      <c r="C529" s="1" t="s">
        <v>603</v>
      </c>
      <c r="D529" s="6">
        <v>82.4</v>
      </c>
      <c r="E529" s="6">
        <v>-14.8</v>
      </c>
      <c r="F529" s="1">
        <v>-23</v>
      </c>
      <c r="CC529">
        <v>527</v>
      </c>
    </row>
    <row r="530" spans="1:81" x14ac:dyDescent="0.3">
      <c r="A530" s="1" t="s">
        <v>77</v>
      </c>
      <c r="B530" s="1" t="s">
        <v>33</v>
      </c>
      <c r="C530" s="1" t="s">
        <v>604</v>
      </c>
      <c r="D530" s="6">
        <v>86.1</v>
      </c>
      <c r="E530" s="6">
        <v>-7.7</v>
      </c>
      <c r="F530" s="1">
        <v>2</v>
      </c>
      <c r="CC530">
        <v>528</v>
      </c>
    </row>
    <row r="531" spans="1:81" x14ac:dyDescent="0.3">
      <c r="A531" s="1" t="s">
        <v>77</v>
      </c>
      <c r="B531" s="1" t="s">
        <v>33</v>
      </c>
      <c r="C531" s="1" t="s">
        <v>605</v>
      </c>
      <c r="D531" s="6">
        <v>84.7</v>
      </c>
      <c r="E531" s="6">
        <v>-12.8</v>
      </c>
      <c r="F531" s="1">
        <v>-25</v>
      </c>
      <c r="CC531">
        <v>529</v>
      </c>
    </row>
    <row r="532" spans="1:81" x14ac:dyDescent="0.3">
      <c r="A532" s="1" t="s">
        <v>77</v>
      </c>
      <c r="B532" s="1" t="s">
        <v>33</v>
      </c>
      <c r="C532" s="1" t="s">
        <v>606</v>
      </c>
      <c r="D532" s="6">
        <v>86.1</v>
      </c>
      <c r="E532" s="6">
        <v>-7.8</v>
      </c>
      <c r="F532" s="1">
        <v>1</v>
      </c>
      <c r="CC532">
        <v>530</v>
      </c>
    </row>
    <row r="533" spans="1:81" x14ac:dyDescent="0.3">
      <c r="A533" s="1" t="s">
        <v>77</v>
      </c>
      <c r="B533" s="1" t="s">
        <v>33</v>
      </c>
      <c r="C533" s="1" t="s">
        <v>607</v>
      </c>
      <c r="D533" s="6">
        <v>82.3</v>
      </c>
      <c r="E533" s="6">
        <v>-19.5</v>
      </c>
      <c r="F533" s="1">
        <v>-1</v>
      </c>
      <c r="CC533">
        <v>531</v>
      </c>
    </row>
    <row r="534" spans="1:81" x14ac:dyDescent="0.3">
      <c r="A534" s="1" t="s">
        <v>77</v>
      </c>
      <c r="B534" s="1" t="s">
        <v>33</v>
      </c>
      <c r="C534" s="1" t="s">
        <v>608</v>
      </c>
      <c r="D534" s="6">
        <v>82.4</v>
      </c>
      <c r="E534" s="6">
        <v>-17.2</v>
      </c>
      <c r="F534" s="1">
        <v>-9</v>
      </c>
      <c r="CC534">
        <v>532</v>
      </c>
    </row>
    <row r="535" spans="1:81" x14ac:dyDescent="0.3">
      <c r="A535" s="1" t="s">
        <v>77</v>
      </c>
      <c r="B535" s="1" t="s">
        <v>33</v>
      </c>
      <c r="C535" s="1" t="s">
        <v>609</v>
      </c>
      <c r="D535" s="6">
        <v>87.9</v>
      </c>
      <c r="E535" s="6">
        <v>-11.4</v>
      </c>
      <c r="F535" s="1">
        <v>-4</v>
      </c>
      <c r="CC535">
        <v>533</v>
      </c>
    </row>
    <row r="536" spans="1:81" x14ac:dyDescent="0.3">
      <c r="A536" s="1" t="s">
        <v>77</v>
      </c>
      <c r="B536" s="1" t="s">
        <v>33</v>
      </c>
      <c r="C536" s="1" t="s">
        <v>610</v>
      </c>
      <c r="D536" s="6">
        <v>84.8</v>
      </c>
      <c r="E536" s="6">
        <v>-12.9</v>
      </c>
      <c r="F536" s="1">
        <v>-25</v>
      </c>
      <c r="CC536">
        <v>534</v>
      </c>
    </row>
    <row r="537" spans="1:81" x14ac:dyDescent="0.3">
      <c r="A537" s="1" t="s">
        <v>77</v>
      </c>
      <c r="B537" s="1" t="s">
        <v>33</v>
      </c>
      <c r="C537" s="1" t="s">
        <v>611</v>
      </c>
      <c r="D537" s="6">
        <v>87.7</v>
      </c>
      <c r="E537" s="6">
        <v>-11</v>
      </c>
      <c r="F537" s="1">
        <v>-10</v>
      </c>
      <c r="CC537">
        <v>535</v>
      </c>
    </row>
    <row r="538" spans="1:81" x14ac:dyDescent="0.3">
      <c r="A538" s="1" t="s">
        <v>77</v>
      </c>
      <c r="B538" s="1" t="s">
        <v>33</v>
      </c>
      <c r="C538" s="1" t="s">
        <v>612</v>
      </c>
      <c r="D538" s="6">
        <v>81.599999999999994</v>
      </c>
      <c r="E538" s="6">
        <v>-12.7</v>
      </c>
      <c r="F538" s="1">
        <v>-8</v>
      </c>
      <c r="CC538">
        <v>536</v>
      </c>
    </row>
    <row r="539" spans="1:81" x14ac:dyDescent="0.3">
      <c r="A539" s="1" t="s">
        <v>77</v>
      </c>
      <c r="B539" s="1" t="s">
        <v>33</v>
      </c>
      <c r="C539" s="1" t="s">
        <v>613</v>
      </c>
      <c r="D539" s="6">
        <v>82.3</v>
      </c>
      <c r="E539" s="6">
        <v>-20.5</v>
      </c>
      <c r="F539" s="1">
        <v>-14</v>
      </c>
      <c r="CC539">
        <v>537</v>
      </c>
    </row>
    <row r="540" spans="1:81" x14ac:dyDescent="0.3">
      <c r="A540" s="1" t="s">
        <v>77</v>
      </c>
      <c r="B540" s="1" t="s">
        <v>33</v>
      </c>
      <c r="C540" s="1" t="s">
        <v>614</v>
      </c>
      <c r="D540" s="6">
        <v>83.9</v>
      </c>
      <c r="E540" s="6">
        <v>-18.100000000000001</v>
      </c>
      <c r="F540" s="1">
        <v>-4</v>
      </c>
      <c r="CC540">
        <v>538</v>
      </c>
    </row>
    <row r="541" spans="1:81" x14ac:dyDescent="0.3">
      <c r="A541" s="1" t="s">
        <v>77</v>
      </c>
      <c r="B541" s="1" t="s">
        <v>33</v>
      </c>
      <c r="C541" s="1" t="s">
        <v>615</v>
      </c>
      <c r="D541" s="6">
        <v>82.5</v>
      </c>
      <c r="E541" s="6">
        <v>-15.1</v>
      </c>
      <c r="F541" s="1">
        <v>-2</v>
      </c>
      <c r="CC541">
        <v>539</v>
      </c>
    </row>
    <row r="542" spans="1:81" x14ac:dyDescent="0.3">
      <c r="A542" s="1" t="s">
        <v>77</v>
      </c>
      <c r="B542" s="1" t="s">
        <v>33</v>
      </c>
      <c r="C542" s="1" t="s">
        <v>616</v>
      </c>
      <c r="D542" s="6">
        <v>81.099999999999994</v>
      </c>
      <c r="E542" s="6">
        <v>-12</v>
      </c>
      <c r="F542" s="1">
        <v>-5</v>
      </c>
      <c r="CC542">
        <v>540</v>
      </c>
    </row>
    <row r="543" spans="1:81" x14ac:dyDescent="0.3">
      <c r="A543" s="1" t="s">
        <v>77</v>
      </c>
      <c r="B543" s="1" t="s">
        <v>33</v>
      </c>
      <c r="C543" s="1" t="s">
        <v>617</v>
      </c>
      <c r="D543" s="6">
        <v>81.599999999999994</v>
      </c>
      <c r="E543" s="6">
        <v>-20</v>
      </c>
      <c r="F543" s="1">
        <v>-18</v>
      </c>
      <c r="CC543">
        <v>541</v>
      </c>
    </row>
    <row r="544" spans="1:81" x14ac:dyDescent="0.3">
      <c r="A544" s="1" t="s">
        <v>77</v>
      </c>
      <c r="B544" s="1" t="s">
        <v>33</v>
      </c>
      <c r="C544" s="1" t="s">
        <v>618</v>
      </c>
      <c r="D544" s="6">
        <v>82</v>
      </c>
      <c r="E544" s="6">
        <v>-17.100000000000001</v>
      </c>
      <c r="F544" s="1">
        <v>-8</v>
      </c>
      <c r="CC544">
        <v>542</v>
      </c>
    </row>
    <row r="545" spans="1:81" x14ac:dyDescent="0.3">
      <c r="A545" s="1" t="s">
        <v>77</v>
      </c>
      <c r="B545" s="1" t="s">
        <v>33</v>
      </c>
      <c r="C545" s="1" t="s">
        <v>619</v>
      </c>
      <c r="D545" s="6">
        <v>87.4</v>
      </c>
      <c r="E545" s="6">
        <v>-6.6</v>
      </c>
      <c r="F545" s="1">
        <v>4</v>
      </c>
      <c r="CC545">
        <v>543</v>
      </c>
    </row>
    <row r="546" spans="1:81" x14ac:dyDescent="0.3">
      <c r="A546" s="1" t="s">
        <v>77</v>
      </c>
      <c r="B546" s="1" t="s">
        <v>33</v>
      </c>
      <c r="C546" s="1" t="s">
        <v>620</v>
      </c>
      <c r="D546" s="6">
        <v>87.6</v>
      </c>
      <c r="E546" s="6">
        <v>-8.4</v>
      </c>
      <c r="F546" s="1">
        <v>-8</v>
      </c>
      <c r="CC546">
        <v>544</v>
      </c>
    </row>
    <row r="547" spans="1:81" x14ac:dyDescent="0.3">
      <c r="A547" s="1" t="s">
        <v>77</v>
      </c>
      <c r="B547" s="1" t="s">
        <v>33</v>
      </c>
      <c r="C547" s="1" t="s">
        <v>621</v>
      </c>
      <c r="D547" s="6">
        <v>88.2</v>
      </c>
      <c r="E547" s="6">
        <v>-6.3</v>
      </c>
      <c r="F547" s="1">
        <v>3</v>
      </c>
      <c r="CC547">
        <v>545</v>
      </c>
    </row>
    <row r="548" spans="1:81" x14ac:dyDescent="0.3">
      <c r="A548" s="1" t="s">
        <v>77</v>
      </c>
      <c r="B548" s="1" t="s">
        <v>33</v>
      </c>
      <c r="C548" s="1" t="s">
        <v>622</v>
      </c>
      <c r="D548" s="6">
        <v>83.7</v>
      </c>
      <c r="E548" s="6">
        <v>-18.2</v>
      </c>
      <c r="F548" s="1">
        <v>-16</v>
      </c>
      <c r="CC548">
        <v>546</v>
      </c>
    </row>
    <row r="549" spans="1:81" x14ac:dyDescent="0.3">
      <c r="A549" s="1" t="s">
        <v>77</v>
      </c>
      <c r="B549" s="1" t="s">
        <v>33</v>
      </c>
      <c r="C549" s="1" t="s">
        <v>623</v>
      </c>
      <c r="D549" s="6">
        <v>86.3</v>
      </c>
      <c r="E549" s="6">
        <v>-11.3</v>
      </c>
      <c r="F549" s="1">
        <v>-11</v>
      </c>
      <c r="CC549">
        <v>547</v>
      </c>
    </row>
    <row r="550" spans="1:81" x14ac:dyDescent="0.3">
      <c r="A550" s="1" t="s">
        <v>77</v>
      </c>
      <c r="B550" s="1" t="s">
        <v>33</v>
      </c>
      <c r="C550" s="1" t="s">
        <v>624</v>
      </c>
      <c r="D550" s="6">
        <v>81.599999999999994</v>
      </c>
      <c r="E550" s="6">
        <v>-15</v>
      </c>
      <c r="F550" s="1">
        <v>-9</v>
      </c>
      <c r="CC550">
        <v>548</v>
      </c>
    </row>
    <row r="551" spans="1:81" x14ac:dyDescent="0.3">
      <c r="A551" s="1" t="s">
        <v>77</v>
      </c>
      <c r="B551" s="1" t="s">
        <v>33</v>
      </c>
      <c r="C551" s="1" t="s">
        <v>625</v>
      </c>
      <c r="D551" s="6">
        <v>84.4</v>
      </c>
      <c r="E551" s="6">
        <v>-19.7</v>
      </c>
      <c r="F551" s="1">
        <v>-10</v>
      </c>
      <c r="CC551">
        <v>549</v>
      </c>
    </row>
    <row r="552" spans="1:81" x14ac:dyDescent="0.3">
      <c r="A552" s="1" t="s">
        <v>77</v>
      </c>
      <c r="B552" s="1" t="s">
        <v>33</v>
      </c>
      <c r="C552" s="1" t="s">
        <v>626</v>
      </c>
      <c r="D552" s="6">
        <v>82.3</v>
      </c>
      <c r="E552" s="6">
        <v>-17.600000000000001</v>
      </c>
      <c r="F552" s="1">
        <v>-22</v>
      </c>
      <c r="CC552">
        <v>550</v>
      </c>
    </row>
    <row r="553" spans="1:81" x14ac:dyDescent="0.3">
      <c r="A553" s="1" t="s">
        <v>77</v>
      </c>
      <c r="B553" s="1" t="s">
        <v>33</v>
      </c>
      <c r="C553" s="1" t="s">
        <v>627</v>
      </c>
      <c r="D553" s="6">
        <v>86.6</v>
      </c>
      <c r="E553" s="6">
        <v>-9.6</v>
      </c>
      <c r="F553" s="1">
        <v>3</v>
      </c>
      <c r="CC553">
        <v>551</v>
      </c>
    </row>
    <row r="554" spans="1:81" x14ac:dyDescent="0.3">
      <c r="A554" s="1" t="s">
        <v>77</v>
      </c>
      <c r="B554" s="1" t="s">
        <v>33</v>
      </c>
      <c r="C554" s="1" t="s">
        <v>628</v>
      </c>
      <c r="D554" s="6">
        <v>82.3</v>
      </c>
      <c r="E554" s="6">
        <v>-20.5</v>
      </c>
      <c r="F554" s="1">
        <v>-17</v>
      </c>
      <c r="CC554">
        <v>552</v>
      </c>
    </row>
    <row r="555" spans="1:81" x14ac:dyDescent="0.3">
      <c r="A555" s="1" t="s">
        <v>77</v>
      </c>
      <c r="B555" s="1" t="s">
        <v>33</v>
      </c>
      <c r="C555" s="1" t="s">
        <v>629</v>
      </c>
      <c r="D555" s="6">
        <v>85.8</v>
      </c>
      <c r="E555" s="6">
        <v>-9.1</v>
      </c>
      <c r="F555" s="1">
        <v>-10</v>
      </c>
      <c r="CC555">
        <v>553</v>
      </c>
    </row>
    <row r="556" spans="1:81" x14ac:dyDescent="0.3">
      <c r="A556" s="1" t="s">
        <v>77</v>
      </c>
      <c r="B556" s="1" t="s">
        <v>33</v>
      </c>
      <c r="C556" s="1" t="s">
        <v>630</v>
      </c>
      <c r="D556" s="6">
        <v>85.9</v>
      </c>
      <c r="E556" s="6">
        <v>-12.8</v>
      </c>
      <c r="F556" s="1">
        <v>-13</v>
      </c>
      <c r="CC556">
        <v>554</v>
      </c>
    </row>
    <row r="557" spans="1:81" x14ac:dyDescent="0.3">
      <c r="A557" s="1" t="s">
        <v>77</v>
      </c>
      <c r="B557" s="1" t="s">
        <v>33</v>
      </c>
      <c r="C557" s="1" t="s">
        <v>631</v>
      </c>
      <c r="D557" s="6">
        <v>86.3</v>
      </c>
      <c r="E557" s="6">
        <v>-8.1999999999999993</v>
      </c>
      <c r="F557" s="1">
        <v>-4</v>
      </c>
      <c r="CC557">
        <v>555</v>
      </c>
    </row>
    <row r="558" spans="1:81" x14ac:dyDescent="0.3">
      <c r="A558" s="1" t="s">
        <v>77</v>
      </c>
      <c r="B558" s="1" t="s">
        <v>33</v>
      </c>
      <c r="C558" s="1" t="s">
        <v>632</v>
      </c>
      <c r="D558" s="6">
        <v>87.8</v>
      </c>
      <c r="E558" s="6">
        <v>-5.8</v>
      </c>
      <c r="F558" s="1">
        <v>-10</v>
      </c>
      <c r="CC558">
        <v>556</v>
      </c>
    </row>
    <row r="559" spans="1:81" x14ac:dyDescent="0.3">
      <c r="A559" s="1" t="s">
        <v>77</v>
      </c>
      <c r="B559" s="1" t="s">
        <v>33</v>
      </c>
      <c r="C559" s="1" t="s">
        <v>633</v>
      </c>
      <c r="D559" s="6">
        <v>88.1</v>
      </c>
      <c r="E559" s="6">
        <v>-6</v>
      </c>
      <c r="F559" s="1">
        <v>-6</v>
      </c>
      <c r="CC559">
        <v>557</v>
      </c>
    </row>
    <row r="560" spans="1:81" x14ac:dyDescent="0.3">
      <c r="A560" s="1" t="s">
        <v>77</v>
      </c>
      <c r="B560" s="1" t="s">
        <v>33</v>
      </c>
      <c r="C560" s="1" t="s">
        <v>634</v>
      </c>
      <c r="D560" s="6">
        <v>85.5</v>
      </c>
      <c r="E560" s="6">
        <v>-11.8</v>
      </c>
      <c r="F560" s="1">
        <v>-11</v>
      </c>
      <c r="CC560">
        <v>558</v>
      </c>
    </row>
    <row r="561" spans="1:81" x14ac:dyDescent="0.3">
      <c r="A561" s="1" t="s">
        <v>77</v>
      </c>
      <c r="B561" s="1" t="s">
        <v>33</v>
      </c>
      <c r="C561" s="1" t="s">
        <v>635</v>
      </c>
      <c r="D561" s="6">
        <v>85.7</v>
      </c>
      <c r="E561" s="6">
        <v>-12.9</v>
      </c>
      <c r="F561" s="1">
        <v>-1</v>
      </c>
      <c r="CC561">
        <v>559</v>
      </c>
    </row>
    <row r="562" spans="1:81" x14ac:dyDescent="0.3">
      <c r="A562" s="1" t="s">
        <v>77</v>
      </c>
      <c r="B562" s="1" t="s">
        <v>33</v>
      </c>
      <c r="C562" s="1" t="s">
        <v>636</v>
      </c>
      <c r="D562" s="6">
        <v>87.6</v>
      </c>
      <c r="E562" s="6">
        <v>-8.6</v>
      </c>
      <c r="F562" s="1">
        <v>5</v>
      </c>
      <c r="CC562">
        <v>560</v>
      </c>
    </row>
    <row r="563" spans="1:81" x14ac:dyDescent="0.3">
      <c r="A563" s="1" t="s">
        <v>77</v>
      </c>
      <c r="B563" s="1" t="s">
        <v>33</v>
      </c>
      <c r="C563" s="1" t="s">
        <v>637</v>
      </c>
      <c r="D563" s="6">
        <v>82</v>
      </c>
      <c r="E563" s="6">
        <v>-19.100000000000001</v>
      </c>
      <c r="F563" s="1">
        <v>-15</v>
      </c>
      <c r="CC563">
        <v>561</v>
      </c>
    </row>
    <row r="564" spans="1:81" x14ac:dyDescent="0.3">
      <c r="A564" s="1" t="s">
        <v>77</v>
      </c>
      <c r="B564" s="1" t="s">
        <v>33</v>
      </c>
      <c r="C564" s="1" t="s">
        <v>638</v>
      </c>
      <c r="D564" s="6">
        <v>86.4</v>
      </c>
      <c r="E564" s="6">
        <v>-8.6</v>
      </c>
      <c r="F564" s="1">
        <v>-20</v>
      </c>
      <c r="CC564">
        <v>562</v>
      </c>
    </row>
    <row r="565" spans="1:81" x14ac:dyDescent="0.3">
      <c r="A565" s="1" t="s">
        <v>77</v>
      </c>
      <c r="B565" s="1" t="s">
        <v>33</v>
      </c>
      <c r="C565" s="1" t="s">
        <v>639</v>
      </c>
      <c r="D565" s="6">
        <v>84.2</v>
      </c>
      <c r="E565" s="6">
        <v>-17.7</v>
      </c>
      <c r="F565" s="1">
        <v>-10</v>
      </c>
      <c r="CC565">
        <v>563</v>
      </c>
    </row>
    <row r="566" spans="1:81" x14ac:dyDescent="0.3">
      <c r="A566" s="1" t="s">
        <v>77</v>
      </c>
      <c r="B566" s="1" t="s">
        <v>33</v>
      </c>
      <c r="C566" s="1" t="s">
        <v>640</v>
      </c>
      <c r="D566" s="6">
        <v>86.2</v>
      </c>
      <c r="E566" s="6">
        <v>-8.1999999999999993</v>
      </c>
      <c r="F566" s="1">
        <v>-11</v>
      </c>
      <c r="CC566">
        <v>564</v>
      </c>
    </row>
    <row r="567" spans="1:81" x14ac:dyDescent="0.3">
      <c r="A567" s="1" t="s">
        <v>77</v>
      </c>
      <c r="B567" s="1" t="s">
        <v>33</v>
      </c>
      <c r="C567" s="1" t="s">
        <v>641</v>
      </c>
      <c r="D567" s="6">
        <v>88.2</v>
      </c>
      <c r="E567" s="6">
        <v>-8.1</v>
      </c>
      <c r="F567" s="1">
        <v>-2</v>
      </c>
      <c r="CC567">
        <v>565</v>
      </c>
    </row>
    <row r="568" spans="1:81" x14ac:dyDescent="0.3">
      <c r="A568" s="1" t="s">
        <v>77</v>
      </c>
      <c r="B568" s="1" t="s">
        <v>33</v>
      </c>
      <c r="C568" s="1" t="s">
        <v>642</v>
      </c>
      <c r="D568" s="6">
        <v>88.4</v>
      </c>
      <c r="E568" s="6">
        <v>-8.6999999999999993</v>
      </c>
      <c r="F568" s="1">
        <v>-8</v>
      </c>
      <c r="CC568">
        <v>566</v>
      </c>
    </row>
    <row r="569" spans="1:81" x14ac:dyDescent="0.3">
      <c r="A569" s="1" t="s">
        <v>77</v>
      </c>
      <c r="B569" s="1" t="s">
        <v>33</v>
      </c>
      <c r="C569" s="1" t="s">
        <v>643</v>
      </c>
      <c r="D569" s="6">
        <v>84.7</v>
      </c>
      <c r="E569" s="6">
        <v>-7.6</v>
      </c>
      <c r="F569" s="1">
        <v>-21</v>
      </c>
      <c r="CC569">
        <v>567</v>
      </c>
    </row>
    <row r="570" spans="1:81" x14ac:dyDescent="0.3">
      <c r="A570" s="1" t="s">
        <v>77</v>
      </c>
      <c r="B570" s="1" t="s">
        <v>33</v>
      </c>
      <c r="C570" s="1" t="s">
        <v>644</v>
      </c>
      <c r="D570" s="6">
        <v>83.6</v>
      </c>
      <c r="E570" s="6">
        <v>-19.5</v>
      </c>
      <c r="F570" s="1">
        <v>-10</v>
      </c>
      <c r="CC570">
        <v>568</v>
      </c>
    </row>
    <row r="571" spans="1:81" x14ac:dyDescent="0.3">
      <c r="A571" s="1" t="s">
        <v>77</v>
      </c>
      <c r="B571" s="1" t="s">
        <v>33</v>
      </c>
      <c r="C571" s="1" t="s">
        <v>645</v>
      </c>
      <c r="D571" s="6">
        <v>81.5</v>
      </c>
      <c r="E571" s="6">
        <v>-14.7</v>
      </c>
      <c r="F571" s="1">
        <v>-9</v>
      </c>
      <c r="CC571">
        <v>569</v>
      </c>
    </row>
    <row r="572" spans="1:81" x14ac:dyDescent="0.3">
      <c r="A572" s="1" t="s">
        <v>77</v>
      </c>
      <c r="B572" s="1" t="s">
        <v>33</v>
      </c>
      <c r="C572" s="1" t="s">
        <v>646</v>
      </c>
      <c r="D572" s="6">
        <v>88.1</v>
      </c>
      <c r="E572" s="6">
        <v>-4.4000000000000004</v>
      </c>
      <c r="F572" s="1">
        <v>-5</v>
      </c>
      <c r="CC572">
        <v>570</v>
      </c>
    </row>
    <row r="573" spans="1:81" x14ac:dyDescent="0.3">
      <c r="A573" s="1" t="s">
        <v>77</v>
      </c>
      <c r="B573" s="1" t="s">
        <v>33</v>
      </c>
      <c r="C573" s="1" t="s">
        <v>647</v>
      </c>
      <c r="D573" s="6">
        <v>86.3</v>
      </c>
      <c r="E573" s="6">
        <v>-11.3</v>
      </c>
      <c r="F573" s="1">
        <v>-12</v>
      </c>
      <c r="CC573">
        <v>571</v>
      </c>
    </row>
    <row r="574" spans="1:81" x14ac:dyDescent="0.3">
      <c r="A574" s="1" t="s">
        <v>77</v>
      </c>
      <c r="B574" s="1" t="s">
        <v>33</v>
      </c>
      <c r="C574" s="1" t="s">
        <v>648</v>
      </c>
      <c r="D574" s="6">
        <v>87.9</v>
      </c>
      <c r="E574" s="6">
        <v>-5.8</v>
      </c>
      <c r="F574" s="1">
        <v>-16</v>
      </c>
      <c r="CC574">
        <v>572</v>
      </c>
    </row>
    <row r="575" spans="1:81" x14ac:dyDescent="0.3">
      <c r="A575" s="1" t="s">
        <v>77</v>
      </c>
      <c r="B575" s="1" t="s">
        <v>33</v>
      </c>
      <c r="C575" s="1" t="s">
        <v>649</v>
      </c>
      <c r="D575" s="6">
        <v>82.2</v>
      </c>
      <c r="E575" s="6">
        <v>-17.5</v>
      </c>
      <c r="F575" s="1">
        <v>-8</v>
      </c>
      <c r="CC575">
        <v>573</v>
      </c>
    </row>
    <row r="576" spans="1:81" x14ac:dyDescent="0.3">
      <c r="A576" s="1" t="s">
        <v>77</v>
      </c>
      <c r="B576" s="1" t="s">
        <v>33</v>
      </c>
      <c r="C576" s="1" t="s">
        <v>650</v>
      </c>
      <c r="D576" s="6">
        <v>86.1</v>
      </c>
      <c r="E576" s="6">
        <v>-11.3</v>
      </c>
      <c r="F576" s="1">
        <v>2</v>
      </c>
      <c r="CC576">
        <v>574</v>
      </c>
    </row>
    <row r="577" spans="1:81" x14ac:dyDescent="0.3">
      <c r="A577" s="1" t="s">
        <v>77</v>
      </c>
      <c r="B577" s="1" t="s">
        <v>33</v>
      </c>
      <c r="C577" s="1" t="s">
        <v>651</v>
      </c>
      <c r="D577" s="6">
        <v>86</v>
      </c>
      <c r="E577" s="6">
        <v>-11.3</v>
      </c>
      <c r="F577" s="1">
        <v>-10</v>
      </c>
      <c r="CC577">
        <v>575</v>
      </c>
    </row>
    <row r="578" spans="1:81" x14ac:dyDescent="0.3">
      <c r="A578" s="1" t="s">
        <v>77</v>
      </c>
      <c r="B578" s="1" t="s">
        <v>33</v>
      </c>
      <c r="C578" s="1" t="s">
        <v>652</v>
      </c>
      <c r="D578" s="6">
        <v>88.4</v>
      </c>
      <c r="E578" s="6">
        <v>-4.3</v>
      </c>
      <c r="F578" s="1">
        <v>-4</v>
      </c>
      <c r="CC578">
        <v>576</v>
      </c>
    </row>
    <row r="579" spans="1:81" x14ac:dyDescent="0.3">
      <c r="A579" s="1" t="s">
        <v>77</v>
      </c>
      <c r="B579" s="1" t="s">
        <v>33</v>
      </c>
      <c r="C579" s="1" t="s">
        <v>653</v>
      </c>
      <c r="D579" s="6">
        <v>85.6</v>
      </c>
      <c r="E579" s="6">
        <v>-7.6</v>
      </c>
      <c r="F579" s="1">
        <v>-4</v>
      </c>
      <c r="CC579">
        <v>577</v>
      </c>
    </row>
    <row r="580" spans="1:81" x14ac:dyDescent="0.3">
      <c r="A580" s="1" t="s">
        <v>77</v>
      </c>
      <c r="B580" s="1" t="s">
        <v>34</v>
      </c>
      <c r="C580" s="1" t="s">
        <v>654</v>
      </c>
      <c r="D580" s="6">
        <v>92.3</v>
      </c>
      <c r="E580" s="6">
        <v>15.9</v>
      </c>
      <c r="F580" s="1">
        <v>7</v>
      </c>
      <c r="CC580">
        <v>578</v>
      </c>
    </row>
    <row r="581" spans="1:81" x14ac:dyDescent="0.3">
      <c r="A581" s="1" t="s">
        <v>77</v>
      </c>
      <c r="B581" s="1" t="s">
        <v>34</v>
      </c>
      <c r="C581" s="1" t="s">
        <v>655</v>
      </c>
      <c r="D581" s="6">
        <v>91.7</v>
      </c>
      <c r="E581" s="6">
        <v>9.1999999999999993</v>
      </c>
      <c r="F581" s="1">
        <v>10</v>
      </c>
      <c r="CC581">
        <v>579</v>
      </c>
    </row>
    <row r="582" spans="1:81" x14ac:dyDescent="0.3">
      <c r="A582" s="1" t="s">
        <v>77</v>
      </c>
      <c r="B582" s="1" t="s">
        <v>34</v>
      </c>
      <c r="C582" s="1" t="s">
        <v>656</v>
      </c>
      <c r="D582" s="6">
        <v>90.9</v>
      </c>
      <c r="E582" s="6">
        <v>12.1</v>
      </c>
      <c r="F582" s="1">
        <v>6</v>
      </c>
      <c r="CC582">
        <v>580</v>
      </c>
    </row>
    <row r="583" spans="1:81" x14ac:dyDescent="0.3">
      <c r="A583" s="1" t="s">
        <v>77</v>
      </c>
      <c r="B583" s="1" t="s">
        <v>34</v>
      </c>
      <c r="C583" s="1" t="s">
        <v>657</v>
      </c>
      <c r="D583" s="6">
        <v>92.8</v>
      </c>
      <c r="E583" s="6">
        <v>11.6</v>
      </c>
      <c r="F583" s="1">
        <v>16</v>
      </c>
      <c r="CC583">
        <v>581</v>
      </c>
    </row>
    <row r="584" spans="1:81" x14ac:dyDescent="0.3">
      <c r="A584" s="1" t="s">
        <v>77</v>
      </c>
      <c r="B584" s="1" t="s">
        <v>34</v>
      </c>
      <c r="C584" s="1" t="s">
        <v>658</v>
      </c>
      <c r="D584" s="6">
        <v>94.4</v>
      </c>
      <c r="E584" s="6">
        <v>14</v>
      </c>
      <c r="F584" s="1">
        <v>19</v>
      </c>
      <c r="CC584">
        <v>582</v>
      </c>
    </row>
    <row r="585" spans="1:81" x14ac:dyDescent="0.3">
      <c r="A585" s="1" t="s">
        <v>77</v>
      </c>
      <c r="B585" s="1" t="s">
        <v>34</v>
      </c>
      <c r="C585" s="1" t="s">
        <v>659</v>
      </c>
      <c r="D585" s="6">
        <v>93</v>
      </c>
      <c r="E585" s="6">
        <v>11</v>
      </c>
      <c r="F585" s="1">
        <v>19</v>
      </c>
      <c r="CC585">
        <v>583</v>
      </c>
    </row>
    <row r="586" spans="1:81" x14ac:dyDescent="0.3">
      <c r="A586" s="1" t="s">
        <v>77</v>
      </c>
      <c r="B586" s="1" t="s">
        <v>34</v>
      </c>
      <c r="C586" s="1" t="s">
        <v>660</v>
      </c>
      <c r="D586" s="6">
        <v>94.1</v>
      </c>
      <c r="E586" s="6">
        <v>10.199999999999999</v>
      </c>
      <c r="F586" s="1">
        <v>14</v>
      </c>
      <c r="CC586">
        <v>584</v>
      </c>
    </row>
    <row r="587" spans="1:81" x14ac:dyDescent="0.3">
      <c r="A587" s="1" t="s">
        <v>77</v>
      </c>
      <c r="B587" s="1" t="s">
        <v>34</v>
      </c>
      <c r="C587" s="1" t="s">
        <v>661</v>
      </c>
      <c r="D587" s="6">
        <v>92.7</v>
      </c>
      <c r="E587" s="6">
        <v>7.5</v>
      </c>
      <c r="F587" s="1">
        <v>10</v>
      </c>
      <c r="CC587">
        <v>585</v>
      </c>
    </row>
    <row r="588" spans="1:81" x14ac:dyDescent="0.3">
      <c r="A588" s="1" t="s">
        <v>77</v>
      </c>
      <c r="B588" s="1" t="s">
        <v>34</v>
      </c>
      <c r="C588" s="1" t="s">
        <v>662</v>
      </c>
      <c r="D588" s="6">
        <v>90.3</v>
      </c>
      <c r="E588" s="6">
        <v>5.0999999999999996</v>
      </c>
      <c r="F588" s="1">
        <v>-4</v>
      </c>
      <c r="CC588">
        <v>586</v>
      </c>
    </row>
    <row r="589" spans="1:81" x14ac:dyDescent="0.3">
      <c r="A589" s="1" t="s">
        <v>77</v>
      </c>
      <c r="B589" s="1" t="s">
        <v>34</v>
      </c>
      <c r="C589" s="1" t="s">
        <v>663</v>
      </c>
      <c r="D589" s="6">
        <v>92.4</v>
      </c>
      <c r="E589" s="6">
        <v>18.2</v>
      </c>
      <c r="F589" s="1">
        <v>23</v>
      </c>
      <c r="CC589">
        <v>587</v>
      </c>
    </row>
    <row r="590" spans="1:81" x14ac:dyDescent="0.3">
      <c r="A590" s="1" t="s">
        <v>77</v>
      </c>
      <c r="B590" s="1" t="s">
        <v>34</v>
      </c>
      <c r="C590" s="1" t="s">
        <v>664</v>
      </c>
      <c r="D590" s="6">
        <v>92.4</v>
      </c>
      <c r="E590" s="6">
        <v>12.8</v>
      </c>
      <c r="F590" s="1">
        <v>15</v>
      </c>
      <c r="CC590">
        <v>588</v>
      </c>
    </row>
    <row r="591" spans="1:81" x14ac:dyDescent="0.3">
      <c r="A591" s="1" t="s">
        <v>77</v>
      </c>
      <c r="B591" s="1" t="s">
        <v>34</v>
      </c>
      <c r="C591" s="1" t="s">
        <v>665</v>
      </c>
      <c r="D591" s="6">
        <v>92</v>
      </c>
      <c r="E591" s="6">
        <v>5.3</v>
      </c>
      <c r="F591" s="1">
        <v>12</v>
      </c>
      <c r="CC591">
        <v>589</v>
      </c>
    </row>
    <row r="592" spans="1:81" x14ac:dyDescent="0.3">
      <c r="A592" s="1" t="s">
        <v>77</v>
      </c>
      <c r="B592" s="1" t="s">
        <v>34</v>
      </c>
      <c r="C592" s="1" t="s">
        <v>666</v>
      </c>
      <c r="D592" s="6">
        <v>93.5</v>
      </c>
      <c r="E592" s="6">
        <v>12.7</v>
      </c>
      <c r="F592" s="1">
        <v>11</v>
      </c>
      <c r="CC592">
        <v>590</v>
      </c>
    </row>
    <row r="593" spans="1:81" x14ac:dyDescent="0.3">
      <c r="A593" s="1" t="s">
        <v>77</v>
      </c>
      <c r="B593" s="1" t="s">
        <v>34</v>
      </c>
      <c r="C593" s="1" t="s">
        <v>667</v>
      </c>
      <c r="D593" s="6">
        <v>92.8</v>
      </c>
      <c r="E593" s="6">
        <v>11.7</v>
      </c>
      <c r="F593" s="1">
        <v>18</v>
      </c>
      <c r="CC593">
        <v>591</v>
      </c>
    </row>
    <row r="594" spans="1:81" x14ac:dyDescent="0.3">
      <c r="A594" s="1" t="s">
        <v>77</v>
      </c>
      <c r="B594" s="1" t="s">
        <v>34</v>
      </c>
      <c r="C594" s="1" t="s">
        <v>668</v>
      </c>
      <c r="D594" s="6">
        <v>92.1</v>
      </c>
      <c r="E594" s="6">
        <v>10.9</v>
      </c>
      <c r="F594" s="1">
        <v>1</v>
      </c>
      <c r="CC594">
        <v>592</v>
      </c>
    </row>
    <row r="595" spans="1:81" x14ac:dyDescent="0.3">
      <c r="A595" s="1" t="s">
        <v>77</v>
      </c>
      <c r="B595" s="1" t="s">
        <v>34</v>
      </c>
      <c r="C595" s="1" t="s">
        <v>669</v>
      </c>
      <c r="D595" s="6">
        <v>93.3</v>
      </c>
      <c r="E595" s="6">
        <v>9.1</v>
      </c>
      <c r="F595" s="1">
        <v>5</v>
      </c>
      <c r="CC595">
        <v>593</v>
      </c>
    </row>
    <row r="596" spans="1:81" x14ac:dyDescent="0.3">
      <c r="A596" s="1" t="s">
        <v>77</v>
      </c>
      <c r="B596" s="1" t="s">
        <v>35</v>
      </c>
      <c r="C596" s="1" t="s">
        <v>670</v>
      </c>
      <c r="D596" s="6">
        <v>94.5</v>
      </c>
      <c r="E596" s="6">
        <v>25</v>
      </c>
      <c r="F596" s="1">
        <v>21</v>
      </c>
      <c r="CC596">
        <v>594</v>
      </c>
    </row>
    <row r="597" spans="1:81" x14ac:dyDescent="0.3">
      <c r="A597" s="1" t="s">
        <v>77</v>
      </c>
      <c r="B597" s="1" t="s">
        <v>35</v>
      </c>
      <c r="C597" s="1" t="s">
        <v>671</v>
      </c>
      <c r="D597" s="6">
        <v>93.3</v>
      </c>
      <c r="E597" s="6">
        <v>24.8</v>
      </c>
      <c r="F597" s="1">
        <v>19</v>
      </c>
      <c r="CC597">
        <v>595</v>
      </c>
    </row>
    <row r="598" spans="1:81" x14ac:dyDescent="0.3">
      <c r="A598" s="1" t="s">
        <v>77</v>
      </c>
      <c r="B598" s="1" t="s">
        <v>35</v>
      </c>
      <c r="C598" s="1" t="s">
        <v>672</v>
      </c>
      <c r="D598" s="6">
        <v>94.2</v>
      </c>
      <c r="E598" s="6">
        <v>25.4</v>
      </c>
      <c r="F598" s="1">
        <v>27</v>
      </c>
      <c r="CC598">
        <v>596</v>
      </c>
    </row>
    <row r="599" spans="1:81" x14ac:dyDescent="0.3">
      <c r="A599" s="1" t="s">
        <v>77</v>
      </c>
      <c r="B599" s="1" t="s">
        <v>35</v>
      </c>
      <c r="C599" s="1" t="s">
        <v>673</v>
      </c>
      <c r="D599" s="6">
        <v>92</v>
      </c>
      <c r="E599" s="6">
        <v>32.299999999999997</v>
      </c>
      <c r="F599" s="1">
        <v>38</v>
      </c>
      <c r="CC599">
        <v>597</v>
      </c>
    </row>
    <row r="600" spans="1:81" x14ac:dyDescent="0.3">
      <c r="A600" s="1" t="s">
        <v>77</v>
      </c>
      <c r="B600" s="1" t="s">
        <v>35</v>
      </c>
      <c r="C600" s="1" t="s">
        <v>674</v>
      </c>
      <c r="D600" s="6">
        <v>93.1</v>
      </c>
      <c r="E600" s="6">
        <v>27.7</v>
      </c>
      <c r="F600" s="1">
        <v>35</v>
      </c>
      <c r="CC600">
        <v>598</v>
      </c>
    </row>
    <row r="601" spans="1:81" x14ac:dyDescent="0.3">
      <c r="A601" s="1" t="s">
        <v>77</v>
      </c>
      <c r="B601" s="1" t="s">
        <v>35</v>
      </c>
      <c r="C601" s="1" t="s">
        <v>675</v>
      </c>
      <c r="D601" s="6">
        <v>94.2</v>
      </c>
      <c r="E601" s="6">
        <v>26.9</v>
      </c>
      <c r="F601" s="1">
        <v>33</v>
      </c>
      <c r="CC601">
        <v>599</v>
      </c>
    </row>
    <row r="602" spans="1:81" x14ac:dyDescent="0.3">
      <c r="A602" s="1" t="s">
        <v>77</v>
      </c>
      <c r="B602" s="1" t="s">
        <v>35</v>
      </c>
      <c r="C602" s="1" t="s">
        <v>676</v>
      </c>
      <c r="D602" s="6">
        <v>92.2</v>
      </c>
      <c r="E602" s="6">
        <v>34.700000000000003</v>
      </c>
      <c r="F602" s="1">
        <v>32</v>
      </c>
      <c r="CC602">
        <v>600</v>
      </c>
    </row>
    <row r="603" spans="1:81" x14ac:dyDescent="0.3">
      <c r="A603" s="1" t="s">
        <v>77</v>
      </c>
      <c r="B603" s="1" t="s">
        <v>35</v>
      </c>
      <c r="C603" s="1" t="s">
        <v>677</v>
      </c>
      <c r="D603" s="6">
        <v>93.1</v>
      </c>
      <c r="E603" s="6">
        <v>29.2</v>
      </c>
      <c r="F603" s="1">
        <v>32</v>
      </c>
      <c r="CC603">
        <v>601</v>
      </c>
    </row>
    <row r="604" spans="1:81" x14ac:dyDescent="0.3">
      <c r="A604" s="1" t="s">
        <v>77</v>
      </c>
      <c r="B604" s="1" t="s">
        <v>35</v>
      </c>
      <c r="C604" s="1" t="s">
        <v>678</v>
      </c>
      <c r="D604" s="6">
        <v>93.9</v>
      </c>
      <c r="E604" s="6">
        <v>26.1</v>
      </c>
      <c r="F604" s="1">
        <v>34</v>
      </c>
      <c r="CC604">
        <v>602</v>
      </c>
    </row>
    <row r="605" spans="1:81" x14ac:dyDescent="0.3">
      <c r="A605" s="1" t="s">
        <v>77</v>
      </c>
      <c r="B605" s="1" t="s">
        <v>35</v>
      </c>
      <c r="C605" s="1" t="s">
        <v>679</v>
      </c>
      <c r="D605" s="6">
        <v>94.6</v>
      </c>
      <c r="E605" s="6">
        <v>26.6</v>
      </c>
      <c r="F605" s="1">
        <v>35</v>
      </c>
      <c r="CC605">
        <v>603</v>
      </c>
    </row>
    <row r="606" spans="1:81" x14ac:dyDescent="0.3">
      <c r="A606" s="1" t="s">
        <v>77</v>
      </c>
      <c r="B606" s="1" t="s">
        <v>35</v>
      </c>
      <c r="C606" s="1" t="s">
        <v>680</v>
      </c>
      <c r="D606" s="6">
        <v>91.4</v>
      </c>
      <c r="E606" s="6">
        <v>27.7</v>
      </c>
      <c r="F606" s="1">
        <v>30</v>
      </c>
      <c r="CC606">
        <v>604</v>
      </c>
    </row>
    <row r="607" spans="1:81" x14ac:dyDescent="0.3">
      <c r="A607" s="1" t="s">
        <v>77</v>
      </c>
      <c r="B607" s="1" t="s">
        <v>35</v>
      </c>
      <c r="C607" s="1" t="s">
        <v>681</v>
      </c>
      <c r="D607" s="6">
        <v>93.8</v>
      </c>
      <c r="E607" s="6">
        <v>23.8</v>
      </c>
      <c r="F607" s="1">
        <v>29</v>
      </c>
      <c r="CC607">
        <v>605</v>
      </c>
    </row>
    <row r="608" spans="1:81" x14ac:dyDescent="0.3">
      <c r="A608" s="1" t="s">
        <v>77</v>
      </c>
      <c r="B608" s="1" t="s">
        <v>36</v>
      </c>
      <c r="C608" s="1" t="s">
        <v>682</v>
      </c>
      <c r="D608" s="6">
        <v>91.3</v>
      </c>
      <c r="E608" s="6">
        <v>-3.2</v>
      </c>
      <c r="F608" s="1">
        <v>3</v>
      </c>
      <c r="CC608">
        <v>606</v>
      </c>
    </row>
    <row r="609" spans="1:81" x14ac:dyDescent="0.3">
      <c r="A609" s="1" t="s">
        <v>77</v>
      </c>
      <c r="B609" s="1" t="s">
        <v>36</v>
      </c>
      <c r="C609" s="1" t="s">
        <v>683</v>
      </c>
      <c r="D609" s="6">
        <v>88.7</v>
      </c>
      <c r="E609" s="6">
        <v>-7.7</v>
      </c>
      <c r="F609" s="1">
        <v>-7</v>
      </c>
      <c r="CC609">
        <v>607</v>
      </c>
    </row>
    <row r="610" spans="1:81" x14ac:dyDescent="0.3">
      <c r="A610" s="1" t="s">
        <v>77</v>
      </c>
      <c r="B610" s="1" t="s">
        <v>36</v>
      </c>
      <c r="C610" s="1" t="s">
        <v>684</v>
      </c>
      <c r="D610" s="6">
        <v>84.7</v>
      </c>
      <c r="E610" s="6">
        <v>-9.1</v>
      </c>
      <c r="F610" s="1">
        <v>6</v>
      </c>
      <c r="CC610">
        <v>608</v>
      </c>
    </row>
    <row r="611" spans="1:81" x14ac:dyDescent="0.3">
      <c r="A611" s="1" t="s">
        <v>77</v>
      </c>
      <c r="B611" s="1" t="s">
        <v>36</v>
      </c>
      <c r="C611" s="1" t="s">
        <v>685</v>
      </c>
      <c r="D611" s="6">
        <v>85.3</v>
      </c>
      <c r="E611" s="6">
        <v>-12.3</v>
      </c>
      <c r="F611" s="1">
        <v>-10</v>
      </c>
      <c r="CC611">
        <v>609</v>
      </c>
    </row>
    <row r="612" spans="1:81" x14ac:dyDescent="0.3">
      <c r="A612" s="1" t="s">
        <v>77</v>
      </c>
      <c r="B612" s="1" t="s">
        <v>36</v>
      </c>
      <c r="C612" s="1" t="s">
        <v>686</v>
      </c>
      <c r="D612" s="6">
        <v>91</v>
      </c>
      <c r="E612" s="6">
        <v>-15.1</v>
      </c>
      <c r="F612" s="1">
        <v>-14</v>
      </c>
      <c r="CC612">
        <v>610</v>
      </c>
    </row>
    <row r="613" spans="1:81" x14ac:dyDescent="0.3">
      <c r="A613" s="1" t="s">
        <v>77</v>
      </c>
      <c r="B613" s="1" t="s">
        <v>36</v>
      </c>
      <c r="C613" s="1" t="s">
        <v>687</v>
      </c>
      <c r="D613" s="6">
        <v>90.8</v>
      </c>
      <c r="E613" s="6">
        <v>-11.1</v>
      </c>
      <c r="F613" s="1">
        <v>-8</v>
      </c>
      <c r="CC613">
        <v>611</v>
      </c>
    </row>
    <row r="614" spans="1:81" x14ac:dyDescent="0.3">
      <c r="A614" s="1" t="s">
        <v>77</v>
      </c>
      <c r="B614" s="1" t="s">
        <v>36</v>
      </c>
      <c r="C614" s="1" t="s">
        <v>688</v>
      </c>
      <c r="D614" s="6">
        <v>89.1</v>
      </c>
      <c r="E614" s="6">
        <v>-9.5</v>
      </c>
      <c r="F614" s="1">
        <v>-13</v>
      </c>
      <c r="CC614">
        <v>612</v>
      </c>
    </row>
    <row r="615" spans="1:81" x14ac:dyDescent="0.3">
      <c r="A615" s="1" t="s">
        <v>77</v>
      </c>
      <c r="B615" s="1" t="s">
        <v>36</v>
      </c>
      <c r="C615" s="1" t="s">
        <v>689</v>
      </c>
      <c r="D615" s="6">
        <v>91.1</v>
      </c>
      <c r="E615" s="6">
        <v>-15.5</v>
      </c>
      <c r="F615" s="1">
        <v>-9</v>
      </c>
      <c r="CC615">
        <v>613</v>
      </c>
    </row>
    <row r="616" spans="1:81" x14ac:dyDescent="0.3">
      <c r="A616" s="1" t="s">
        <v>77</v>
      </c>
      <c r="B616" s="1" t="s">
        <v>36</v>
      </c>
      <c r="C616" s="1" t="s">
        <v>690</v>
      </c>
      <c r="D616" s="6">
        <v>89.8</v>
      </c>
      <c r="E616" s="6">
        <v>-6.3</v>
      </c>
      <c r="F616" s="1">
        <v>4</v>
      </c>
      <c r="CC616">
        <v>614</v>
      </c>
    </row>
    <row r="617" spans="1:81" x14ac:dyDescent="0.3">
      <c r="A617" s="1" t="s">
        <v>77</v>
      </c>
      <c r="B617" s="1" t="s">
        <v>36</v>
      </c>
      <c r="C617" s="1" t="s">
        <v>691</v>
      </c>
      <c r="D617" s="6">
        <v>86.7</v>
      </c>
      <c r="E617" s="6">
        <v>1</v>
      </c>
      <c r="F617" s="1">
        <v>8</v>
      </c>
      <c r="CC617">
        <v>615</v>
      </c>
    </row>
    <row r="618" spans="1:81" x14ac:dyDescent="0.3">
      <c r="A618" s="1" t="s">
        <v>77</v>
      </c>
      <c r="B618" s="1" t="s">
        <v>36</v>
      </c>
      <c r="C618" s="1" t="s">
        <v>692</v>
      </c>
      <c r="D618" s="6">
        <v>86.5</v>
      </c>
      <c r="E618" s="6">
        <v>-8.6999999999999993</v>
      </c>
      <c r="F618" s="1">
        <v>0</v>
      </c>
      <c r="CC618">
        <v>616</v>
      </c>
    </row>
    <row r="619" spans="1:81" x14ac:dyDescent="0.3">
      <c r="A619" s="1" t="s">
        <v>77</v>
      </c>
      <c r="B619" s="1" t="s">
        <v>36</v>
      </c>
      <c r="C619" s="1" t="s">
        <v>693</v>
      </c>
      <c r="D619" s="6">
        <v>90.1</v>
      </c>
      <c r="E619" s="6">
        <v>-2.4</v>
      </c>
      <c r="F619" s="1">
        <v>-5</v>
      </c>
      <c r="CC619">
        <v>617</v>
      </c>
    </row>
    <row r="620" spans="1:81" x14ac:dyDescent="0.3">
      <c r="A620" s="1" t="s">
        <v>77</v>
      </c>
      <c r="B620" s="1" t="s">
        <v>36</v>
      </c>
      <c r="C620" s="1" t="s">
        <v>694</v>
      </c>
      <c r="D620" s="6">
        <v>94.3</v>
      </c>
      <c r="E620" s="6">
        <v>-9.5</v>
      </c>
      <c r="F620" s="1">
        <v>-9</v>
      </c>
      <c r="CC620">
        <v>618</v>
      </c>
    </row>
    <row r="621" spans="1:81" x14ac:dyDescent="0.3">
      <c r="A621" s="1" t="s">
        <v>77</v>
      </c>
      <c r="B621" s="1" t="s">
        <v>36</v>
      </c>
      <c r="C621" s="1" t="s">
        <v>695</v>
      </c>
      <c r="D621" s="6">
        <v>89.8</v>
      </c>
      <c r="E621" s="6">
        <v>3.3</v>
      </c>
      <c r="F621" s="1">
        <v>16</v>
      </c>
      <c r="CC621">
        <v>619</v>
      </c>
    </row>
    <row r="622" spans="1:81" x14ac:dyDescent="0.3">
      <c r="A622" s="1" t="s">
        <v>77</v>
      </c>
      <c r="B622" s="1" t="s">
        <v>36</v>
      </c>
      <c r="C622" s="1" t="s">
        <v>696</v>
      </c>
      <c r="D622" s="6">
        <v>90.4</v>
      </c>
      <c r="E622" s="6">
        <v>-12.7</v>
      </c>
      <c r="F622" s="1">
        <v>-17</v>
      </c>
      <c r="CC622">
        <v>620</v>
      </c>
    </row>
    <row r="623" spans="1:81" x14ac:dyDescent="0.3">
      <c r="A623" s="1" t="s">
        <v>77</v>
      </c>
      <c r="B623" s="1" t="s">
        <v>36</v>
      </c>
      <c r="C623" s="1" t="s">
        <v>697</v>
      </c>
      <c r="D623" s="6">
        <v>91.5</v>
      </c>
      <c r="E623" s="6">
        <v>-14.8</v>
      </c>
      <c r="F623" s="1">
        <v>-7</v>
      </c>
      <c r="CC623">
        <v>621</v>
      </c>
    </row>
    <row r="624" spans="1:81" x14ac:dyDescent="0.3">
      <c r="A624" s="1" t="s">
        <v>72</v>
      </c>
      <c r="B624" s="1" t="s">
        <v>37</v>
      </c>
      <c r="C624" s="1" t="s">
        <v>698</v>
      </c>
      <c r="D624" s="6">
        <v>83.6</v>
      </c>
      <c r="E624" s="6">
        <v>-2.2000000000000002</v>
      </c>
      <c r="F624" s="1">
        <v>-1</v>
      </c>
      <c r="CC624">
        <v>622</v>
      </c>
    </row>
    <row r="625" spans="1:81" x14ac:dyDescent="0.3">
      <c r="A625" s="1" t="s">
        <v>72</v>
      </c>
      <c r="B625" s="1" t="s">
        <v>37</v>
      </c>
      <c r="C625" s="1" t="s">
        <v>699</v>
      </c>
      <c r="D625" s="6">
        <v>80.5</v>
      </c>
      <c r="E625" s="6">
        <v>-3.5</v>
      </c>
      <c r="F625" s="1">
        <v>0</v>
      </c>
      <c r="CC625">
        <v>623</v>
      </c>
    </row>
    <row r="626" spans="1:81" x14ac:dyDescent="0.3">
      <c r="A626" s="1" t="s">
        <v>77</v>
      </c>
      <c r="B626" s="1" t="s">
        <v>38</v>
      </c>
      <c r="C626" s="1" t="s">
        <v>700</v>
      </c>
      <c r="D626" s="6">
        <v>85.7</v>
      </c>
      <c r="E626" s="6">
        <v>19.7</v>
      </c>
      <c r="F626" s="1">
        <v>24</v>
      </c>
      <c r="CC626">
        <v>624</v>
      </c>
    </row>
    <row r="627" spans="1:81" x14ac:dyDescent="0.3">
      <c r="A627" s="1" t="s">
        <v>77</v>
      </c>
      <c r="B627" s="1" t="s">
        <v>38</v>
      </c>
      <c r="C627" s="1" t="s">
        <v>701</v>
      </c>
      <c r="D627" s="6">
        <v>85</v>
      </c>
      <c r="E627" s="6">
        <v>32.200000000000003</v>
      </c>
      <c r="F627" s="1">
        <v>36</v>
      </c>
      <c r="CC627">
        <v>625</v>
      </c>
    </row>
    <row r="628" spans="1:81" x14ac:dyDescent="0.3">
      <c r="A628" s="1" t="s">
        <v>77</v>
      </c>
      <c r="B628" s="1" t="s">
        <v>38</v>
      </c>
      <c r="C628" s="1" t="s">
        <v>702</v>
      </c>
      <c r="D628" s="6">
        <v>91.8</v>
      </c>
      <c r="E628" s="6">
        <v>25.3</v>
      </c>
      <c r="F628" s="1">
        <v>29</v>
      </c>
      <c r="CC628">
        <v>626</v>
      </c>
    </row>
    <row r="629" spans="1:81" x14ac:dyDescent="0.3">
      <c r="A629" s="1" t="s">
        <v>77</v>
      </c>
      <c r="B629" s="1" t="s">
        <v>38</v>
      </c>
      <c r="C629" s="1" t="s">
        <v>703</v>
      </c>
      <c r="D629" s="6">
        <v>90.1</v>
      </c>
      <c r="E629" s="6">
        <v>27.5</v>
      </c>
      <c r="F629" s="1">
        <v>24</v>
      </c>
      <c r="CC629">
        <v>627</v>
      </c>
    </row>
    <row r="630" spans="1:81" x14ac:dyDescent="0.3">
      <c r="A630" s="1" t="s">
        <v>77</v>
      </c>
      <c r="B630" s="1" t="s">
        <v>38</v>
      </c>
      <c r="C630" s="1" t="s">
        <v>704</v>
      </c>
      <c r="D630" s="6">
        <v>90.2</v>
      </c>
      <c r="E630" s="6">
        <v>29.7</v>
      </c>
      <c r="F630" s="1">
        <v>28</v>
      </c>
      <c r="CC630">
        <v>628</v>
      </c>
    </row>
    <row r="631" spans="1:81" x14ac:dyDescent="0.3">
      <c r="A631" s="1" t="s">
        <v>77</v>
      </c>
      <c r="B631" s="1" t="s">
        <v>38</v>
      </c>
      <c r="C631" s="1" t="s">
        <v>705</v>
      </c>
      <c r="D631" s="6">
        <v>90.6</v>
      </c>
      <c r="E631" s="6">
        <v>25.7</v>
      </c>
      <c r="F631" s="1">
        <v>34</v>
      </c>
      <c r="CC631">
        <v>629</v>
      </c>
    </row>
    <row r="632" spans="1:81" x14ac:dyDescent="0.3">
      <c r="A632" s="1" t="s">
        <v>77</v>
      </c>
      <c r="B632" s="1" t="s">
        <v>38</v>
      </c>
      <c r="C632" s="1" t="s">
        <v>706</v>
      </c>
      <c r="D632" s="6">
        <v>94.6</v>
      </c>
      <c r="E632" s="6">
        <v>25</v>
      </c>
      <c r="F632" s="1">
        <v>22</v>
      </c>
      <c r="CC632">
        <v>630</v>
      </c>
    </row>
    <row r="633" spans="1:81" x14ac:dyDescent="0.3">
      <c r="A633" s="1" t="s">
        <v>77</v>
      </c>
      <c r="B633" s="1" t="s">
        <v>38</v>
      </c>
      <c r="C633" s="1" t="s">
        <v>707</v>
      </c>
      <c r="D633" s="6">
        <v>93.4</v>
      </c>
      <c r="E633" s="6">
        <v>26.7</v>
      </c>
      <c r="F633" s="1">
        <v>21</v>
      </c>
      <c r="CC633">
        <v>631</v>
      </c>
    </row>
    <row r="634" spans="1:81" x14ac:dyDescent="0.3">
      <c r="A634" s="1" t="s">
        <v>77</v>
      </c>
      <c r="B634" s="1" t="s">
        <v>38</v>
      </c>
      <c r="C634" s="1" t="s">
        <v>708</v>
      </c>
      <c r="D634" s="6">
        <v>94</v>
      </c>
      <c r="E634" s="6">
        <v>26.2</v>
      </c>
      <c r="F634" s="1">
        <v>22</v>
      </c>
      <c r="CC634">
        <v>632</v>
      </c>
    </row>
    <row r="635" spans="1:81" x14ac:dyDescent="0.3">
      <c r="A635" s="1" t="s">
        <v>77</v>
      </c>
      <c r="B635" s="1" t="s">
        <v>38</v>
      </c>
      <c r="C635" s="1" t="s">
        <v>709</v>
      </c>
      <c r="D635" s="6">
        <v>93.7</v>
      </c>
      <c r="E635" s="6">
        <v>26.5</v>
      </c>
      <c r="F635" s="1">
        <v>21</v>
      </c>
      <c r="CC635">
        <v>633</v>
      </c>
    </row>
    <row r="636" spans="1:81" x14ac:dyDescent="0.3">
      <c r="A636" s="1" t="s">
        <v>77</v>
      </c>
      <c r="B636" s="1" t="s">
        <v>38</v>
      </c>
      <c r="C636" s="1" t="s">
        <v>710</v>
      </c>
      <c r="D636" s="6">
        <v>90.3</v>
      </c>
      <c r="E636" s="6">
        <v>22.8</v>
      </c>
      <c r="F636" s="1">
        <v>18</v>
      </c>
      <c r="CC636">
        <v>634</v>
      </c>
    </row>
    <row r="637" spans="1:81" x14ac:dyDescent="0.3">
      <c r="A637" s="1" t="s">
        <v>77</v>
      </c>
      <c r="B637" s="1" t="s">
        <v>38</v>
      </c>
      <c r="C637" s="1" t="s">
        <v>711</v>
      </c>
      <c r="D637" s="6">
        <v>90</v>
      </c>
      <c r="E637" s="6">
        <v>24</v>
      </c>
      <c r="F637" s="1">
        <v>26</v>
      </c>
      <c r="CC637">
        <v>635</v>
      </c>
    </row>
    <row r="638" spans="1:81" x14ac:dyDescent="0.3">
      <c r="A638" s="1" t="s">
        <v>77</v>
      </c>
      <c r="B638" s="1" t="s">
        <v>38</v>
      </c>
      <c r="C638" s="1" t="s">
        <v>712</v>
      </c>
      <c r="D638" s="6">
        <v>91.4</v>
      </c>
      <c r="E638" s="6">
        <v>24.8</v>
      </c>
      <c r="F638" s="1">
        <v>22</v>
      </c>
      <c r="CC638">
        <v>636</v>
      </c>
    </row>
    <row r="639" spans="1:81" x14ac:dyDescent="0.3">
      <c r="A639" s="1" t="s">
        <v>77</v>
      </c>
      <c r="B639" s="1" t="s">
        <v>38</v>
      </c>
      <c r="C639" s="1" t="s">
        <v>713</v>
      </c>
      <c r="D639" s="6">
        <v>91.2</v>
      </c>
      <c r="E639" s="6">
        <v>26.7</v>
      </c>
      <c r="F639" s="1">
        <v>35</v>
      </c>
      <c r="CC639">
        <v>637</v>
      </c>
    </row>
    <row r="640" spans="1:81" x14ac:dyDescent="0.3">
      <c r="A640" s="1" t="s">
        <v>77</v>
      </c>
      <c r="B640" s="1" t="s">
        <v>38</v>
      </c>
      <c r="C640" s="1" t="s">
        <v>714</v>
      </c>
      <c r="D640" s="6">
        <v>90.7</v>
      </c>
      <c r="E640" s="6">
        <v>26.8</v>
      </c>
      <c r="F640" s="1">
        <v>24</v>
      </c>
      <c r="CC640">
        <v>638</v>
      </c>
    </row>
    <row r="641" spans="1:81" x14ac:dyDescent="0.3">
      <c r="A641" s="1" t="s">
        <v>77</v>
      </c>
      <c r="B641" s="1" t="s">
        <v>38</v>
      </c>
      <c r="C641" s="1" t="s">
        <v>715</v>
      </c>
      <c r="D641" s="6">
        <v>92.9</v>
      </c>
      <c r="E641" s="6">
        <v>24.9</v>
      </c>
      <c r="F641" s="1">
        <v>19</v>
      </c>
      <c r="CC641">
        <v>639</v>
      </c>
    </row>
    <row r="642" spans="1:81" x14ac:dyDescent="0.3">
      <c r="A642" s="1" t="s">
        <v>77</v>
      </c>
      <c r="B642" s="1" t="s">
        <v>38</v>
      </c>
      <c r="C642" s="1" t="s">
        <v>716</v>
      </c>
      <c r="D642" s="6">
        <v>92.5</v>
      </c>
      <c r="E642" s="6">
        <v>24.2</v>
      </c>
      <c r="F642" s="1">
        <v>31</v>
      </c>
      <c r="CC642">
        <v>640</v>
      </c>
    </row>
    <row r="643" spans="1:81" x14ac:dyDescent="0.3">
      <c r="A643" s="1" t="s">
        <v>77</v>
      </c>
      <c r="B643" s="1" t="s">
        <v>38</v>
      </c>
      <c r="C643" s="1" t="s">
        <v>717</v>
      </c>
      <c r="D643" s="6">
        <v>92.1</v>
      </c>
      <c r="E643" s="6">
        <v>23.6</v>
      </c>
      <c r="F643" s="1">
        <v>30</v>
      </c>
      <c r="CC643">
        <v>641</v>
      </c>
    </row>
    <row r="644" spans="1:81" x14ac:dyDescent="0.3">
      <c r="A644" s="1" t="s">
        <v>77</v>
      </c>
      <c r="B644" s="1" t="s">
        <v>38</v>
      </c>
      <c r="C644" s="1" t="s">
        <v>718</v>
      </c>
      <c r="D644" s="6">
        <v>92.6</v>
      </c>
      <c r="E644" s="6">
        <v>23</v>
      </c>
      <c r="F644" s="1">
        <v>20</v>
      </c>
      <c r="CC644">
        <v>642</v>
      </c>
    </row>
    <row r="645" spans="1:81" x14ac:dyDescent="0.3">
      <c r="A645" s="1" t="s">
        <v>77</v>
      </c>
      <c r="B645" s="1" t="s">
        <v>38</v>
      </c>
      <c r="C645" s="1" t="s">
        <v>719</v>
      </c>
      <c r="D645" s="6">
        <v>91.2</v>
      </c>
      <c r="E645" s="6">
        <v>27.9</v>
      </c>
      <c r="F645" s="1">
        <v>33</v>
      </c>
      <c r="CC645">
        <v>643</v>
      </c>
    </row>
    <row r="646" spans="1:81" x14ac:dyDescent="0.3">
      <c r="A646" s="1" t="s">
        <v>77</v>
      </c>
      <c r="B646" s="1" t="s">
        <v>38</v>
      </c>
      <c r="C646" s="1" t="s">
        <v>720</v>
      </c>
      <c r="D646" s="6">
        <v>90.2</v>
      </c>
      <c r="E646" s="6">
        <v>24.4</v>
      </c>
      <c r="F646" s="1">
        <v>27</v>
      </c>
      <c r="CC646">
        <v>644</v>
      </c>
    </row>
    <row r="647" spans="1:81" x14ac:dyDescent="0.3">
      <c r="A647" s="1" t="s">
        <v>77</v>
      </c>
      <c r="B647" s="1" t="s">
        <v>39</v>
      </c>
      <c r="C647" s="1" t="s">
        <v>721</v>
      </c>
      <c r="D647" s="6">
        <v>89.4</v>
      </c>
      <c r="E647" s="6">
        <v>-12.2</v>
      </c>
      <c r="F647" s="1">
        <v>-8</v>
      </c>
      <c r="CC647">
        <v>645</v>
      </c>
    </row>
    <row r="648" spans="1:81" x14ac:dyDescent="0.3">
      <c r="A648" s="1" t="s">
        <v>77</v>
      </c>
      <c r="B648" s="1" t="s">
        <v>39</v>
      </c>
      <c r="C648" s="1" t="s">
        <v>722</v>
      </c>
      <c r="D648" s="6">
        <v>82.3</v>
      </c>
      <c r="E648" s="6">
        <v>-17</v>
      </c>
      <c r="F648" s="1">
        <v>-11</v>
      </c>
      <c r="CC648">
        <v>646</v>
      </c>
    </row>
    <row r="649" spans="1:81" x14ac:dyDescent="0.3">
      <c r="A649" s="1" t="s">
        <v>77</v>
      </c>
      <c r="B649" s="1" t="s">
        <v>39</v>
      </c>
      <c r="C649" s="1" t="s">
        <v>723</v>
      </c>
      <c r="D649" s="6">
        <v>89.5</v>
      </c>
      <c r="E649" s="6">
        <v>-11.4</v>
      </c>
      <c r="F649" s="1">
        <v>-15</v>
      </c>
      <c r="CC649">
        <v>647</v>
      </c>
    </row>
    <row r="650" spans="1:81" x14ac:dyDescent="0.3">
      <c r="A650" s="1" t="s">
        <v>77</v>
      </c>
      <c r="B650" s="1" t="s">
        <v>39</v>
      </c>
      <c r="C650" s="1" t="s">
        <v>724</v>
      </c>
      <c r="D650" s="6">
        <v>87</v>
      </c>
      <c r="E650" s="6">
        <v>-13.9</v>
      </c>
      <c r="F650" s="1">
        <v>-14</v>
      </c>
      <c r="CC650">
        <v>648</v>
      </c>
    </row>
    <row r="651" spans="1:81" x14ac:dyDescent="0.3">
      <c r="A651" s="1" t="s">
        <v>77</v>
      </c>
      <c r="B651" s="1" t="s">
        <v>39</v>
      </c>
      <c r="C651" s="1" t="s">
        <v>725</v>
      </c>
      <c r="D651" s="6">
        <v>85.9</v>
      </c>
      <c r="E651" s="6">
        <v>-16.600000000000001</v>
      </c>
      <c r="F651" s="1">
        <v>-1</v>
      </c>
      <c r="CC651">
        <v>649</v>
      </c>
    </row>
    <row r="652" spans="1:81" x14ac:dyDescent="0.3">
      <c r="A652" s="1" t="s">
        <v>77</v>
      </c>
      <c r="B652" s="1" t="s">
        <v>39</v>
      </c>
      <c r="C652" s="1" t="s">
        <v>726</v>
      </c>
      <c r="D652" s="6">
        <v>85.9</v>
      </c>
      <c r="E652" s="6">
        <v>-16.600000000000001</v>
      </c>
      <c r="F652" s="1">
        <v>-16</v>
      </c>
      <c r="CC652">
        <v>650</v>
      </c>
    </row>
    <row r="653" spans="1:81" x14ac:dyDescent="0.3">
      <c r="A653" s="1" t="s">
        <v>77</v>
      </c>
      <c r="B653" s="1" t="s">
        <v>39</v>
      </c>
      <c r="C653" s="1" t="s">
        <v>727</v>
      </c>
      <c r="D653" s="6">
        <v>86.3</v>
      </c>
      <c r="E653" s="6">
        <v>-13.4</v>
      </c>
      <c r="F653" s="1">
        <v>-22</v>
      </c>
      <c r="CC653">
        <v>651</v>
      </c>
    </row>
    <row r="654" spans="1:81" x14ac:dyDescent="0.3">
      <c r="A654" s="1" t="s">
        <v>77</v>
      </c>
      <c r="B654" s="1" t="s">
        <v>39</v>
      </c>
      <c r="C654" s="1" t="s">
        <v>728</v>
      </c>
      <c r="D654" s="6">
        <v>87</v>
      </c>
      <c r="E654" s="6">
        <v>-17.3</v>
      </c>
      <c r="F654" s="1">
        <v>-6</v>
      </c>
      <c r="CC654">
        <v>652</v>
      </c>
    </row>
    <row r="655" spans="1:81" x14ac:dyDescent="0.3">
      <c r="A655" s="1" t="s">
        <v>77</v>
      </c>
      <c r="B655" s="1" t="s">
        <v>39</v>
      </c>
      <c r="C655" s="1" t="s">
        <v>729</v>
      </c>
      <c r="D655" s="6">
        <v>86.9</v>
      </c>
      <c r="E655" s="6">
        <v>-13.2</v>
      </c>
      <c r="F655" s="1">
        <v>-10</v>
      </c>
      <c r="CC655">
        <v>653</v>
      </c>
    </row>
    <row r="656" spans="1:81" x14ac:dyDescent="0.3">
      <c r="A656" s="1" t="s">
        <v>77</v>
      </c>
      <c r="B656" s="1" t="s">
        <v>39</v>
      </c>
      <c r="C656" s="1" t="s">
        <v>730</v>
      </c>
      <c r="D656" s="6">
        <v>89.7</v>
      </c>
      <c r="E656" s="6">
        <v>-16.3</v>
      </c>
      <c r="F656" s="1">
        <v>-4</v>
      </c>
      <c r="CC656">
        <v>654</v>
      </c>
    </row>
    <row r="657" spans="1:81" x14ac:dyDescent="0.3">
      <c r="A657" s="1" t="s">
        <v>77</v>
      </c>
      <c r="B657" s="1" t="s">
        <v>40</v>
      </c>
      <c r="C657" s="1" t="s">
        <v>731</v>
      </c>
      <c r="D657" s="6">
        <v>91.2</v>
      </c>
      <c r="E657" s="6">
        <v>-0.4</v>
      </c>
      <c r="F657" s="1">
        <v>7</v>
      </c>
      <c r="CC657">
        <v>655</v>
      </c>
    </row>
    <row r="658" spans="1:81" x14ac:dyDescent="0.3">
      <c r="A658" s="1" t="s">
        <v>77</v>
      </c>
      <c r="B658" s="1" t="s">
        <v>40</v>
      </c>
      <c r="C658" s="1" t="s">
        <v>732</v>
      </c>
      <c r="D658" s="6">
        <v>93.5</v>
      </c>
      <c r="E658" s="6">
        <v>-1.6</v>
      </c>
      <c r="F658" s="1">
        <v>-8</v>
      </c>
      <c r="CC658">
        <v>656</v>
      </c>
    </row>
    <row r="659" spans="1:81" x14ac:dyDescent="0.3">
      <c r="A659" s="1" t="s">
        <v>77</v>
      </c>
      <c r="B659" s="1" t="s">
        <v>40</v>
      </c>
      <c r="C659" s="1" t="s">
        <v>733</v>
      </c>
      <c r="D659" s="6">
        <v>93.2</v>
      </c>
      <c r="E659" s="6">
        <v>3.1</v>
      </c>
      <c r="F659" s="1">
        <v>11</v>
      </c>
      <c r="CC659">
        <v>657</v>
      </c>
    </row>
    <row r="660" spans="1:81" x14ac:dyDescent="0.3">
      <c r="A660" s="1" t="s">
        <v>77</v>
      </c>
      <c r="B660" s="1" t="s">
        <v>40</v>
      </c>
      <c r="C660" s="1" t="s">
        <v>734</v>
      </c>
      <c r="D660" s="6">
        <v>91.4</v>
      </c>
      <c r="E660" s="6">
        <v>1.7</v>
      </c>
      <c r="F660" s="1">
        <v>0</v>
      </c>
      <c r="CC660">
        <v>658</v>
      </c>
    </row>
    <row r="661" spans="1:81" x14ac:dyDescent="0.3">
      <c r="A661" s="1" t="s">
        <v>77</v>
      </c>
      <c r="B661" s="1" t="s">
        <v>40</v>
      </c>
      <c r="C661" s="1" t="s">
        <v>735</v>
      </c>
      <c r="D661" s="6">
        <v>91.5</v>
      </c>
      <c r="E661" s="6">
        <v>4.8</v>
      </c>
      <c r="F661" s="1">
        <v>6</v>
      </c>
      <c r="CC661">
        <v>659</v>
      </c>
    </row>
    <row r="662" spans="1:81" x14ac:dyDescent="0.3">
      <c r="A662" s="1" t="s">
        <v>77</v>
      </c>
      <c r="B662" s="1" t="s">
        <v>40</v>
      </c>
      <c r="C662" s="1" t="s">
        <v>736</v>
      </c>
      <c r="D662" s="6">
        <v>91.2</v>
      </c>
      <c r="E662" s="6">
        <v>1.1000000000000001</v>
      </c>
      <c r="F662" s="1">
        <v>-4</v>
      </c>
      <c r="CC662">
        <v>660</v>
      </c>
    </row>
    <row r="663" spans="1:81" x14ac:dyDescent="0.3">
      <c r="A663" s="1" t="s">
        <v>77</v>
      </c>
      <c r="B663" s="1" t="s">
        <v>40</v>
      </c>
      <c r="C663" s="1" t="s">
        <v>737</v>
      </c>
      <c r="D663" s="6">
        <v>90.7</v>
      </c>
      <c r="E663" s="6">
        <v>-0.1</v>
      </c>
      <c r="F663" s="1">
        <v>-2</v>
      </c>
      <c r="CC663">
        <v>661</v>
      </c>
    </row>
    <row r="664" spans="1:81" x14ac:dyDescent="0.3">
      <c r="A664" s="1" t="s">
        <v>77</v>
      </c>
      <c r="B664" s="1" t="s">
        <v>40</v>
      </c>
      <c r="C664" s="1" t="s">
        <v>738</v>
      </c>
      <c r="D664" s="6">
        <v>92.5</v>
      </c>
      <c r="E664" s="6">
        <v>3.8</v>
      </c>
      <c r="F664" s="1">
        <v>6</v>
      </c>
      <c r="CC664">
        <v>662</v>
      </c>
    </row>
    <row r="665" spans="1:81" x14ac:dyDescent="0.3">
      <c r="A665" s="1" t="s">
        <v>77</v>
      </c>
      <c r="B665" s="1" t="s">
        <v>40</v>
      </c>
      <c r="C665" s="1" t="s">
        <v>739</v>
      </c>
      <c r="D665" s="6">
        <v>90.8</v>
      </c>
      <c r="E665" s="6">
        <v>1</v>
      </c>
      <c r="F665" s="1">
        <v>3</v>
      </c>
      <c r="CC665">
        <v>663</v>
      </c>
    </row>
    <row r="666" spans="1:81" x14ac:dyDescent="0.3">
      <c r="A666" s="1" t="s">
        <v>77</v>
      </c>
      <c r="B666" s="1" t="s">
        <v>40</v>
      </c>
      <c r="C666" s="1" t="s">
        <v>740</v>
      </c>
      <c r="D666" s="6">
        <v>92.4</v>
      </c>
      <c r="E666" s="6">
        <v>1.9</v>
      </c>
      <c r="F666" s="1">
        <v>3</v>
      </c>
      <c r="CC666">
        <v>664</v>
      </c>
    </row>
    <row r="667" spans="1:81" x14ac:dyDescent="0.3">
      <c r="A667" s="1" t="s">
        <v>77</v>
      </c>
      <c r="B667" s="1" t="s">
        <v>40</v>
      </c>
      <c r="C667" s="1" t="s">
        <v>741</v>
      </c>
      <c r="D667" s="6">
        <v>92.4</v>
      </c>
      <c r="E667" s="6">
        <v>2.5</v>
      </c>
      <c r="F667" s="1">
        <v>7</v>
      </c>
      <c r="CC667">
        <v>665</v>
      </c>
    </row>
    <row r="668" spans="1:81" x14ac:dyDescent="0.3">
      <c r="A668" s="1" t="s">
        <v>77</v>
      </c>
      <c r="B668" s="1" t="s">
        <v>40</v>
      </c>
      <c r="C668" s="1" t="s">
        <v>742</v>
      </c>
      <c r="D668" s="6">
        <v>90.9</v>
      </c>
      <c r="E668" s="6">
        <v>2.6</v>
      </c>
      <c r="F668" s="1">
        <v>11</v>
      </c>
      <c r="CC668">
        <v>666</v>
      </c>
    </row>
    <row r="669" spans="1:81" x14ac:dyDescent="0.3">
      <c r="A669" s="1" t="s">
        <v>77</v>
      </c>
      <c r="B669" s="1" t="s">
        <v>40</v>
      </c>
      <c r="C669" s="1" t="s">
        <v>743</v>
      </c>
      <c r="D669" s="6">
        <v>93.3</v>
      </c>
      <c r="E669" s="6">
        <v>2</v>
      </c>
      <c r="F669" s="1">
        <v>5</v>
      </c>
      <c r="CC669">
        <v>667</v>
      </c>
    </row>
    <row r="670" spans="1:81" x14ac:dyDescent="0.3">
      <c r="A670" s="1" t="s">
        <v>77</v>
      </c>
      <c r="B670" s="1" t="s">
        <v>40</v>
      </c>
      <c r="C670" s="1" t="s">
        <v>744</v>
      </c>
      <c r="D670" s="6">
        <v>97.3</v>
      </c>
      <c r="E670" s="6">
        <v>5.0999999999999996</v>
      </c>
      <c r="F670" s="1">
        <v>7</v>
      </c>
      <c r="CC670">
        <v>668</v>
      </c>
    </row>
    <row r="671" spans="1:81" x14ac:dyDescent="0.3">
      <c r="A671" s="1" t="s">
        <v>77</v>
      </c>
      <c r="B671" s="1" t="s">
        <v>40</v>
      </c>
      <c r="C671" s="1" t="s">
        <v>745</v>
      </c>
      <c r="D671" s="6">
        <v>91.1</v>
      </c>
      <c r="E671" s="6">
        <v>-0.6</v>
      </c>
      <c r="F671" s="1">
        <v>1</v>
      </c>
      <c r="CC671">
        <v>669</v>
      </c>
    </row>
    <row r="672" spans="1:81" x14ac:dyDescent="0.3">
      <c r="A672" s="1" t="s">
        <v>77</v>
      </c>
      <c r="B672" s="1" t="s">
        <v>40</v>
      </c>
      <c r="C672" s="1" t="s">
        <v>746</v>
      </c>
      <c r="D672" s="6">
        <v>93</v>
      </c>
      <c r="E672" s="6">
        <v>1.1000000000000001</v>
      </c>
      <c r="F672" s="1">
        <v>9</v>
      </c>
      <c r="CC672">
        <v>670</v>
      </c>
    </row>
    <row r="673" spans="1:81" x14ac:dyDescent="0.3">
      <c r="A673" s="1" t="s">
        <v>77</v>
      </c>
      <c r="B673" s="1" t="s">
        <v>40</v>
      </c>
      <c r="C673" s="1" t="s">
        <v>747</v>
      </c>
      <c r="D673" s="6">
        <v>91.8</v>
      </c>
      <c r="E673" s="6">
        <v>1.4</v>
      </c>
      <c r="F673" s="1">
        <v>7</v>
      </c>
      <c r="CC673">
        <v>671</v>
      </c>
    </row>
    <row r="674" spans="1:81" x14ac:dyDescent="0.3">
      <c r="A674" s="1" t="s">
        <v>77</v>
      </c>
      <c r="B674" s="1" t="s">
        <v>40</v>
      </c>
      <c r="C674" s="1" t="s">
        <v>748</v>
      </c>
      <c r="D674" s="6">
        <v>90.9</v>
      </c>
      <c r="E674" s="6">
        <v>-0.1</v>
      </c>
      <c r="F674" s="1">
        <v>3</v>
      </c>
      <c r="CC674">
        <v>672</v>
      </c>
    </row>
    <row r="675" spans="1:81" x14ac:dyDescent="0.3">
      <c r="A675" s="1" t="s">
        <v>77</v>
      </c>
      <c r="B675" s="1" t="s">
        <v>40</v>
      </c>
      <c r="C675" s="1" t="s">
        <v>749</v>
      </c>
      <c r="D675" s="6">
        <v>93.5</v>
      </c>
      <c r="E675" s="6">
        <v>1</v>
      </c>
      <c r="F675" s="1">
        <v>4</v>
      </c>
      <c r="CC675">
        <v>673</v>
      </c>
    </row>
    <row r="676" spans="1:81" x14ac:dyDescent="0.3">
      <c r="A676" s="1" t="s">
        <v>77</v>
      </c>
      <c r="B676" s="1" t="s">
        <v>40</v>
      </c>
      <c r="C676" s="1" t="s">
        <v>750</v>
      </c>
      <c r="D676" s="6">
        <v>93.5</v>
      </c>
      <c r="E676" s="6">
        <v>2.2000000000000002</v>
      </c>
      <c r="F676" s="1">
        <v>-4</v>
      </c>
      <c r="CC676">
        <v>674</v>
      </c>
    </row>
    <row r="677" spans="1:81" x14ac:dyDescent="0.3">
      <c r="A677" s="1" t="s">
        <v>77</v>
      </c>
      <c r="B677" s="1" t="s">
        <v>40</v>
      </c>
      <c r="C677" s="1" t="s">
        <v>751</v>
      </c>
      <c r="D677" s="6">
        <v>91.1</v>
      </c>
      <c r="E677" s="6">
        <v>-0.9</v>
      </c>
      <c r="F677" s="1">
        <v>-2</v>
      </c>
      <c r="CC677">
        <v>675</v>
      </c>
    </row>
    <row r="678" spans="1:81" x14ac:dyDescent="0.3">
      <c r="A678" s="1" t="s">
        <v>77</v>
      </c>
      <c r="B678" s="1" t="s">
        <v>40</v>
      </c>
      <c r="C678" s="1" t="s">
        <v>752</v>
      </c>
      <c r="D678" s="6">
        <v>93.9</v>
      </c>
      <c r="E678" s="6">
        <v>-3.7</v>
      </c>
      <c r="F678" s="1">
        <v>2</v>
      </c>
      <c r="CC678">
        <v>676</v>
      </c>
    </row>
    <row r="679" spans="1:81" x14ac:dyDescent="0.3">
      <c r="A679" s="1" t="s">
        <v>77</v>
      </c>
      <c r="B679" s="1" t="s">
        <v>41</v>
      </c>
      <c r="C679" s="1" t="s">
        <v>753</v>
      </c>
      <c r="D679" s="6">
        <v>73.900000000000006</v>
      </c>
      <c r="E679" s="6">
        <v>8.6</v>
      </c>
      <c r="F679" s="1">
        <v>15</v>
      </c>
      <c r="CC679">
        <v>677</v>
      </c>
    </row>
    <row r="680" spans="1:81" x14ac:dyDescent="0.3">
      <c r="A680" s="1" t="s">
        <v>77</v>
      </c>
      <c r="B680" s="1" t="s">
        <v>42</v>
      </c>
      <c r="C680" s="1" t="s">
        <v>754</v>
      </c>
      <c r="D680" s="6">
        <v>82.3</v>
      </c>
      <c r="E680" s="6">
        <v>-9.8000000000000007</v>
      </c>
      <c r="F680" s="1">
        <v>5</v>
      </c>
      <c r="CC680">
        <v>678</v>
      </c>
    </row>
    <row r="681" spans="1:81" x14ac:dyDescent="0.3">
      <c r="A681" s="1" t="s">
        <v>77</v>
      </c>
      <c r="B681" s="1" t="s">
        <v>42</v>
      </c>
      <c r="C681" s="1" t="s">
        <v>755</v>
      </c>
      <c r="D681" s="6">
        <v>87</v>
      </c>
      <c r="E681" s="6">
        <v>2.1</v>
      </c>
      <c r="F681" s="1">
        <v>11</v>
      </c>
      <c r="CC681">
        <v>679</v>
      </c>
    </row>
    <row r="682" spans="1:81" x14ac:dyDescent="0.3">
      <c r="A682" s="1" t="s">
        <v>77</v>
      </c>
      <c r="B682" s="1" t="s">
        <v>42</v>
      </c>
      <c r="C682" s="1" t="s">
        <v>756</v>
      </c>
      <c r="D682" s="6">
        <v>84.5</v>
      </c>
      <c r="E682" s="6">
        <v>0.6</v>
      </c>
      <c r="F682" s="1">
        <v>5</v>
      </c>
      <c r="CC682">
        <v>680</v>
      </c>
    </row>
    <row r="683" spans="1:81" x14ac:dyDescent="0.3">
      <c r="A683" s="1" t="s">
        <v>77</v>
      </c>
      <c r="B683" s="1" t="s">
        <v>42</v>
      </c>
      <c r="C683" s="1" t="s">
        <v>757</v>
      </c>
      <c r="D683" s="6">
        <v>84.2</v>
      </c>
      <c r="E683" s="6">
        <v>1.3</v>
      </c>
      <c r="F683" s="1">
        <v>6</v>
      </c>
      <c r="CC683">
        <v>681</v>
      </c>
    </row>
    <row r="684" spans="1:81" x14ac:dyDescent="0.3">
      <c r="A684" s="1" t="s">
        <v>77</v>
      </c>
      <c r="B684" s="1" t="s">
        <v>42</v>
      </c>
      <c r="C684" s="1" t="s">
        <v>758</v>
      </c>
      <c r="D684" s="6">
        <v>85.7</v>
      </c>
      <c r="E684" s="6">
        <v>-2.1</v>
      </c>
      <c r="F684" s="1">
        <v>-2</v>
      </c>
      <c r="CC684">
        <v>682</v>
      </c>
    </row>
    <row r="685" spans="1:81" x14ac:dyDescent="0.3">
      <c r="A685" s="1" t="s">
        <v>77</v>
      </c>
      <c r="B685" s="1" t="s">
        <v>42</v>
      </c>
      <c r="C685" s="1" t="s">
        <v>759</v>
      </c>
      <c r="D685" s="6">
        <v>88.5</v>
      </c>
      <c r="E685" s="6">
        <v>7.2</v>
      </c>
      <c r="F685" s="1">
        <v>7</v>
      </c>
      <c r="CC685">
        <v>683</v>
      </c>
    </row>
    <row r="686" spans="1:81" x14ac:dyDescent="0.3">
      <c r="A686" s="1" t="s">
        <v>77</v>
      </c>
      <c r="B686" s="1" t="s">
        <v>42</v>
      </c>
      <c r="C686" s="1" t="s">
        <v>760</v>
      </c>
      <c r="D686" s="6">
        <v>59.2</v>
      </c>
      <c r="E686" s="6">
        <v>-17</v>
      </c>
      <c r="F686" s="1">
        <v>-7</v>
      </c>
      <c r="CC686">
        <v>684</v>
      </c>
    </row>
    <row r="687" spans="1:81" x14ac:dyDescent="0.3">
      <c r="A687" s="1" t="s">
        <v>77</v>
      </c>
      <c r="B687" s="1" t="s">
        <v>42</v>
      </c>
      <c r="C687" s="1" t="s">
        <v>761</v>
      </c>
      <c r="D687" s="6">
        <v>86</v>
      </c>
      <c r="E687" s="6">
        <v>7.7</v>
      </c>
      <c r="F687" s="1">
        <v>10</v>
      </c>
      <c r="CC687">
        <v>685</v>
      </c>
    </row>
    <row r="688" spans="1:81" x14ac:dyDescent="0.3">
      <c r="A688" s="1" t="s">
        <v>77</v>
      </c>
      <c r="B688" s="1" t="s">
        <v>43</v>
      </c>
      <c r="C688" s="1" t="s">
        <v>762</v>
      </c>
      <c r="D688" s="6">
        <v>89.3</v>
      </c>
      <c r="E688" s="6">
        <v>16.5</v>
      </c>
      <c r="F688" s="1">
        <v>23</v>
      </c>
      <c r="CC688">
        <v>686</v>
      </c>
    </row>
    <row r="689" spans="1:81" x14ac:dyDescent="0.3">
      <c r="A689" s="1" t="s">
        <v>77</v>
      </c>
      <c r="B689" s="1" t="s">
        <v>43</v>
      </c>
      <c r="C689" s="1" t="s">
        <v>763</v>
      </c>
      <c r="D689" s="6">
        <v>88.4</v>
      </c>
      <c r="E689" s="6">
        <v>16</v>
      </c>
      <c r="F689" s="1">
        <v>18</v>
      </c>
      <c r="CC689">
        <v>687</v>
      </c>
    </row>
    <row r="690" spans="1:81" x14ac:dyDescent="0.3">
      <c r="A690" s="1" t="s">
        <v>77</v>
      </c>
      <c r="B690" s="1" t="s">
        <v>43</v>
      </c>
      <c r="C690" s="1" t="s">
        <v>764</v>
      </c>
      <c r="D690" s="6">
        <v>89.7</v>
      </c>
      <c r="E690" s="6">
        <v>13.8</v>
      </c>
      <c r="F690" s="1">
        <v>17</v>
      </c>
      <c r="CC690">
        <v>688</v>
      </c>
    </row>
    <row r="691" spans="1:81" x14ac:dyDescent="0.3">
      <c r="A691" s="1" t="s">
        <v>77</v>
      </c>
      <c r="B691" s="1" t="s">
        <v>43</v>
      </c>
      <c r="C691" s="1" t="s">
        <v>765</v>
      </c>
      <c r="D691" s="6">
        <v>87.7</v>
      </c>
      <c r="E691" s="6">
        <v>19.3</v>
      </c>
      <c r="F691" s="1">
        <v>28</v>
      </c>
      <c r="CC691">
        <v>689</v>
      </c>
    </row>
    <row r="692" spans="1:81" x14ac:dyDescent="0.3">
      <c r="A692" s="1" t="s">
        <v>77</v>
      </c>
      <c r="B692" s="1" t="s">
        <v>43</v>
      </c>
      <c r="C692" s="1" t="s">
        <v>766</v>
      </c>
      <c r="D692" s="6">
        <v>90.3</v>
      </c>
      <c r="E692" s="6">
        <v>15.9</v>
      </c>
      <c r="F692" s="1">
        <v>13</v>
      </c>
      <c r="CC692">
        <v>690</v>
      </c>
    </row>
    <row r="693" spans="1:81" x14ac:dyDescent="0.3">
      <c r="A693" s="1" t="s">
        <v>77</v>
      </c>
      <c r="B693" s="1" t="s">
        <v>43</v>
      </c>
      <c r="C693" s="1" t="s">
        <v>767</v>
      </c>
      <c r="D693" s="6">
        <v>89.4</v>
      </c>
      <c r="E693" s="6">
        <v>16.2</v>
      </c>
      <c r="F693" s="1">
        <v>19</v>
      </c>
      <c r="CC693">
        <v>691</v>
      </c>
    </row>
    <row r="694" spans="1:81" x14ac:dyDescent="0.3">
      <c r="A694" s="1" t="s">
        <v>77</v>
      </c>
      <c r="B694" s="1" t="s">
        <v>43</v>
      </c>
      <c r="C694" s="1" t="s">
        <v>768</v>
      </c>
      <c r="D694" s="6">
        <v>91.2</v>
      </c>
      <c r="E694" s="6">
        <v>16.899999999999999</v>
      </c>
      <c r="F694" s="1">
        <v>18</v>
      </c>
      <c r="CC694">
        <v>692</v>
      </c>
    </row>
    <row r="695" spans="1:81" x14ac:dyDescent="0.3">
      <c r="A695" s="1" t="s">
        <v>77</v>
      </c>
      <c r="B695" s="1" t="s">
        <v>43</v>
      </c>
      <c r="C695" s="1" t="s">
        <v>769</v>
      </c>
      <c r="D695" s="6">
        <v>89.9</v>
      </c>
      <c r="E695" s="6">
        <v>16.100000000000001</v>
      </c>
      <c r="F695" s="1">
        <v>17</v>
      </c>
      <c r="CC695">
        <v>693</v>
      </c>
    </row>
    <row r="696" spans="1:81" x14ac:dyDescent="0.3">
      <c r="A696" s="1" t="s">
        <v>77</v>
      </c>
      <c r="B696" s="1" t="s">
        <v>43</v>
      </c>
      <c r="C696" s="1" t="s">
        <v>770</v>
      </c>
      <c r="D696" s="6">
        <v>89.9</v>
      </c>
      <c r="E696" s="6">
        <v>16.100000000000001</v>
      </c>
      <c r="F696" s="1">
        <v>13</v>
      </c>
      <c r="CC696">
        <v>694</v>
      </c>
    </row>
    <row r="697" spans="1:81" x14ac:dyDescent="0.3">
      <c r="A697" s="1" t="s">
        <v>77</v>
      </c>
      <c r="B697" s="1" t="s">
        <v>44</v>
      </c>
      <c r="C697" s="1" t="s">
        <v>771</v>
      </c>
      <c r="D697" s="6">
        <v>93.3</v>
      </c>
      <c r="E697" s="6">
        <v>21.9</v>
      </c>
      <c r="F697" s="1">
        <v>29</v>
      </c>
      <c r="CC697">
        <v>695</v>
      </c>
    </row>
    <row r="698" spans="1:81" x14ac:dyDescent="0.3">
      <c r="A698" s="1" t="s">
        <v>77</v>
      </c>
      <c r="B698" s="1" t="s">
        <v>44</v>
      </c>
      <c r="C698" s="1" t="s">
        <v>772</v>
      </c>
      <c r="D698" s="6">
        <v>100.2</v>
      </c>
      <c r="E698" s="6">
        <v>24.5</v>
      </c>
      <c r="F698" s="1">
        <v>33</v>
      </c>
      <c r="CC698">
        <v>696</v>
      </c>
    </row>
    <row r="699" spans="1:81" x14ac:dyDescent="0.3">
      <c r="A699" s="1" t="s">
        <v>77</v>
      </c>
      <c r="B699" s="1" t="s">
        <v>44</v>
      </c>
      <c r="C699" s="1" t="s">
        <v>773</v>
      </c>
      <c r="D699" s="6">
        <v>93.2</v>
      </c>
      <c r="E699" s="6">
        <v>13.5</v>
      </c>
      <c r="F699" s="1">
        <v>21</v>
      </c>
      <c r="CC699">
        <v>697</v>
      </c>
    </row>
    <row r="700" spans="1:81" x14ac:dyDescent="0.3">
      <c r="A700" s="1" t="s">
        <v>77</v>
      </c>
      <c r="B700" s="1" t="s">
        <v>44</v>
      </c>
      <c r="C700" s="1" t="s">
        <v>774</v>
      </c>
      <c r="D700" s="6">
        <v>94.6</v>
      </c>
      <c r="E700" s="6">
        <v>17.600000000000001</v>
      </c>
      <c r="F700" s="1">
        <v>13</v>
      </c>
      <c r="CC700">
        <v>698</v>
      </c>
    </row>
    <row r="701" spans="1:81" x14ac:dyDescent="0.3">
      <c r="A701" s="1" t="s">
        <v>77</v>
      </c>
      <c r="B701" s="1" t="s">
        <v>44</v>
      </c>
      <c r="C701" s="1" t="s">
        <v>775</v>
      </c>
      <c r="D701" s="6">
        <v>95.5</v>
      </c>
      <c r="E701" s="6">
        <v>18.2</v>
      </c>
      <c r="F701" s="1">
        <v>25</v>
      </c>
      <c r="CC701">
        <v>699</v>
      </c>
    </row>
    <row r="702" spans="1:81" x14ac:dyDescent="0.3">
      <c r="A702" s="1" t="s">
        <v>77</v>
      </c>
      <c r="B702" s="1" t="s">
        <v>44</v>
      </c>
      <c r="C702" s="1" t="s">
        <v>776</v>
      </c>
      <c r="D702" s="6">
        <v>98.5</v>
      </c>
      <c r="E702" s="6">
        <v>22.7</v>
      </c>
      <c r="F702" s="1">
        <v>35</v>
      </c>
      <c r="CC702">
        <v>700</v>
      </c>
    </row>
    <row r="703" spans="1:81" x14ac:dyDescent="0.3">
      <c r="A703" s="1" t="s">
        <v>77</v>
      </c>
      <c r="B703" s="1" t="s">
        <v>44</v>
      </c>
      <c r="C703" s="1" t="s">
        <v>777</v>
      </c>
      <c r="D703" s="6">
        <v>93.3</v>
      </c>
      <c r="E703" s="6">
        <v>12.3</v>
      </c>
      <c r="F703" s="1">
        <v>22</v>
      </c>
      <c r="CC703">
        <v>701</v>
      </c>
    </row>
    <row r="704" spans="1:81" x14ac:dyDescent="0.3">
      <c r="A704" s="1" t="s">
        <v>77</v>
      </c>
      <c r="B704" s="1" t="s">
        <v>44</v>
      </c>
      <c r="C704" s="1" t="s">
        <v>778</v>
      </c>
      <c r="D704" s="6">
        <v>89.5</v>
      </c>
      <c r="E704" s="6">
        <v>5.3</v>
      </c>
      <c r="F704" s="1">
        <v>19</v>
      </c>
      <c r="CC704">
        <v>702</v>
      </c>
    </row>
    <row r="705" spans="1:81" x14ac:dyDescent="0.3">
      <c r="A705" s="1" t="s">
        <v>77</v>
      </c>
      <c r="B705" s="1" t="s">
        <v>44</v>
      </c>
      <c r="C705" s="1" t="s">
        <v>779</v>
      </c>
      <c r="D705" s="6">
        <v>97.5</v>
      </c>
      <c r="E705" s="6">
        <v>22.1</v>
      </c>
      <c r="F705" s="1">
        <v>28</v>
      </c>
      <c r="CC705">
        <v>703</v>
      </c>
    </row>
    <row r="706" spans="1:81" x14ac:dyDescent="0.3">
      <c r="A706" s="1" t="s">
        <v>77</v>
      </c>
      <c r="B706" s="1" t="s">
        <v>44</v>
      </c>
      <c r="C706" s="1" t="s">
        <v>780</v>
      </c>
      <c r="D706" s="6">
        <v>86.3</v>
      </c>
      <c r="E706" s="6">
        <v>11.8</v>
      </c>
      <c r="F706" s="1">
        <v>19</v>
      </c>
      <c r="CC706">
        <v>704</v>
      </c>
    </row>
    <row r="707" spans="1:81" x14ac:dyDescent="0.3">
      <c r="A707" s="1" t="s">
        <v>77</v>
      </c>
      <c r="B707" s="1" t="s">
        <v>44</v>
      </c>
      <c r="C707" s="1" t="s">
        <v>781</v>
      </c>
      <c r="D707" s="6">
        <v>98.5</v>
      </c>
      <c r="E707" s="6">
        <v>21.6</v>
      </c>
      <c r="F707" s="1">
        <v>32</v>
      </c>
      <c r="CC707">
        <v>705</v>
      </c>
    </row>
    <row r="708" spans="1:81" x14ac:dyDescent="0.3">
      <c r="A708" s="1" t="s">
        <v>77</v>
      </c>
      <c r="B708" s="1" t="s">
        <v>44</v>
      </c>
      <c r="C708" s="1" t="s">
        <v>782</v>
      </c>
      <c r="D708" s="6">
        <v>90.2</v>
      </c>
      <c r="E708" s="6">
        <v>14.2</v>
      </c>
      <c r="F708" s="1">
        <v>24</v>
      </c>
      <c r="CC708">
        <v>706</v>
      </c>
    </row>
    <row r="709" spans="1:81" x14ac:dyDescent="0.3">
      <c r="A709" s="1" t="s">
        <v>77</v>
      </c>
      <c r="B709" s="1" t="s">
        <v>44</v>
      </c>
      <c r="C709" s="1" t="s">
        <v>783</v>
      </c>
      <c r="D709" s="6">
        <v>84.4</v>
      </c>
      <c r="E709" s="6">
        <v>18.600000000000001</v>
      </c>
      <c r="F709" s="1">
        <v>22</v>
      </c>
      <c r="CC709">
        <v>707</v>
      </c>
    </row>
    <row r="710" spans="1:81" x14ac:dyDescent="0.3">
      <c r="A710" s="1" t="s">
        <v>77</v>
      </c>
      <c r="B710" s="1" t="s">
        <v>44</v>
      </c>
      <c r="C710" s="1" t="s">
        <v>784</v>
      </c>
      <c r="D710" s="6">
        <v>86.2</v>
      </c>
      <c r="E710" s="6">
        <v>2.9</v>
      </c>
      <c r="F710" s="1">
        <v>16</v>
      </c>
      <c r="CC710">
        <v>708</v>
      </c>
    </row>
    <row r="711" spans="1:81" x14ac:dyDescent="0.3">
      <c r="A711" s="1" t="s">
        <v>77</v>
      </c>
      <c r="B711" s="1" t="s">
        <v>44</v>
      </c>
      <c r="C711" s="1" t="s">
        <v>785</v>
      </c>
      <c r="D711" s="6">
        <v>95.9</v>
      </c>
      <c r="E711" s="6">
        <v>25.3</v>
      </c>
      <c r="F711" s="1">
        <v>30</v>
      </c>
      <c r="CC711">
        <v>709</v>
      </c>
    </row>
    <row r="712" spans="1:81" x14ac:dyDescent="0.3">
      <c r="A712" s="1" t="s">
        <v>77</v>
      </c>
      <c r="B712" s="1" t="s">
        <v>45</v>
      </c>
      <c r="C712" s="1" t="s">
        <v>786</v>
      </c>
      <c r="D712" s="6">
        <v>81.7</v>
      </c>
      <c r="E712" s="6">
        <v>4.5</v>
      </c>
      <c r="F712" s="1">
        <v>8</v>
      </c>
      <c r="CC712">
        <v>710</v>
      </c>
    </row>
    <row r="713" spans="1:81" x14ac:dyDescent="0.3">
      <c r="A713" s="1" t="s">
        <v>77</v>
      </c>
      <c r="B713" s="1" t="s">
        <v>45</v>
      </c>
      <c r="C713" s="1" t="s">
        <v>787</v>
      </c>
      <c r="D713" s="6">
        <v>79.099999999999994</v>
      </c>
      <c r="E713" s="6">
        <v>3</v>
      </c>
      <c r="F713" s="1">
        <v>7</v>
      </c>
      <c r="CC713">
        <v>711</v>
      </c>
    </row>
    <row r="714" spans="1:81" x14ac:dyDescent="0.3">
      <c r="A714" s="1" t="s">
        <v>77</v>
      </c>
      <c r="B714" s="1" t="s">
        <v>45</v>
      </c>
      <c r="C714" s="1" t="s">
        <v>788</v>
      </c>
      <c r="D714" s="6">
        <v>79.099999999999994</v>
      </c>
      <c r="E714" s="6">
        <v>3</v>
      </c>
      <c r="F714" s="1">
        <v>8</v>
      </c>
      <c r="CC714">
        <v>712</v>
      </c>
    </row>
    <row r="715" spans="1:81" x14ac:dyDescent="0.3">
      <c r="A715" s="1" t="s">
        <v>77</v>
      </c>
      <c r="B715" s="1" t="s">
        <v>45</v>
      </c>
      <c r="C715" s="1" t="s">
        <v>789</v>
      </c>
      <c r="D715" s="6">
        <v>78.599999999999994</v>
      </c>
      <c r="E715" s="6">
        <v>7.3</v>
      </c>
      <c r="F715" s="1">
        <v>9</v>
      </c>
      <c r="CC715">
        <v>713</v>
      </c>
    </row>
    <row r="716" spans="1:81" x14ac:dyDescent="0.3">
      <c r="A716" s="1" t="s">
        <v>77</v>
      </c>
      <c r="B716" s="1" t="s">
        <v>46</v>
      </c>
      <c r="C716" s="1" t="s">
        <v>790</v>
      </c>
      <c r="D716" s="6">
        <v>74.7</v>
      </c>
      <c r="E716" s="6">
        <v>-36.9</v>
      </c>
      <c r="F716" s="1">
        <v>-35</v>
      </c>
      <c r="CC716">
        <v>714</v>
      </c>
    </row>
    <row r="717" spans="1:81" x14ac:dyDescent="0.3">
      <c r="A717" s="1" t="s">
        <v>77</v>
      </c>
      <c r="B717" s="1" t="s">
        <v>47</v>
      </c>
      <c r="C717" s="1" t="s">
        <v>791</v>
      </c>
      <c r="D717" s="6">
        <v>57.8</v>
      </c>
      <c r="E717" s="6">
        <v>-34.700000000000003</v>
      </c>
      <c r="F717" s="1">
        <v>-31</v>
      </c>
      <c r="CC717">
        <v>715</v>
      </c>
    </row>
    <row r="718" spans="1:81" x14ac:dyDescent="0.3">
      <c r="A718" s="1" t="s">
        <v>77</v>
      </c>
      <c r="B718" s="1" t="s">
        <v>48</v>
      </c>
      <c r="C718" s="1" t="s">
        <v>792</v>
      </c>
      <c r="D718" s="6">
        <v>92.3</v>
      </c>
      <c r="E718" s="6">
        <v>2.6</v>
      </c>
      <c r="F718" s="1">
        <v>3</v>
      </c>
      <c r="CC718">
        <v>716</v>
      </c>
    </row>
    <row r="719" spans="1:81" x14ac:dyDescent="0.3">
      <c r="A719" s="1" t="s">
        <v>77</v>
      </c>
      <c r="B719" s="1" t="s">
        <v>48</v>
      </c>
      <c r="C719" s="1" t="s">
        <v>793</v>
      </c>
      <c r="D719" s="6">
        <v>89</v>
      </c>
      <c r="E719" s="6">
        <v>1.1000000000000001</v>
      </c>
      <c r="F719" s="1">
        <v>17</v>
      </c>
      <c r="CC719">
        <v>717</v>
      </c>
    </row>
    <row r="720" spans="1:81" x14ac:dyDescent="0.3">
      <c r="A720" s="1" t="s">
        <v>77</v>
      </c>
      <c r="B720" s="1" t="s">
        <v>48</v>
      </c>
      <c r="C720" s="1" t="s">
        <v>794</v>
      </c>
      <c r="D720" s="6">
        <v>96.9</v>
      </c>
      <c r="E720" s="6">
        <v>13.2</v>
      </c>
      <c r="F720" s="1">
        <v>18</v>
      </c>
      <c r="CC720">
        <v>718</v>
      </c>
    </row>
    <row r="721" spans="1:81" x14ac:dyDescent="0.3">
      <c r="A721" s="1" t="s">
        <v>77</v>
      </c>
      <c r="B721" s="1" t="s">
        <v>48</v>
      </c>
      <c r="C721" s="1" t="s">
        <v>795</v>
      </c>
      <c r="D721" s="6">
        <v>106.3</v>
      </c>
      <c r="E721" s="6">
        <v>34.299999999999997</v>
      </c>
      <c r="F721" s="1">
        <v>40</v>
      </c>
      <c r="CC721">
        <v>719</v>
      </c>
    </row>
    <row r="722" spans="1:81" x14ac:dyDescent="0.3">
      <c r="A722" s="1" t="s">
        <v>77</v>
      </c>
      <c r="B722" s="1" t="s">
        <v>48</v>
      </c>
      <c r="C722" s="1" t="s">
        <v>796</v>
      </c>
      <c r="D722" s="6">
        <v>97.8</v>
      </c>
      <c r="E722" s="6">
        <v>10.3</v>
      </c>
      <c r="F722" s="1">
        <v>22</v>
      </c>
      <c r="CC722">
        <v>720</v>
      </c>
    </row>
    <row r="723" spans="1:81" x14ac:dyDescent="0.3">
      <c r="A723" s="1" t="s">
        <v>77</v>
      </c>
      <c r="B723" s="1" t="s">
        <v>48</v>
      </c>
      <c r="C723" s="1" t="s">
        <v>797</v>
      </c>
      <c r="D723" s="6">
        <v>101.3</v>
      </c>
      <c r="E723" s="6">
        <v>29.7</v>
      </c>
      <c r="F723" s="1">
        <v>35</v>
      </c>
      <c r="CC723">
        <v>721</v>
      </c>
    </row>
    <row r="724" spans="1:81" x14ac:dyDescent="0.3">
      <c r="A724" s="1" t="s">
        <v>77</v>
      </c>
      <c r="B724" s="1" t="s">
        <v>48</v>
      </c>
      <c r="C724" s="1" t="s">
        <v>798</v>
      </c>
      <c r="D724" s="6">
        <v>107.2</v>
      </c>
      <c r="E724" s="6">
        <v>31.7</v>
      </c>
      <c r="F724" s="1">
        <v>39</v>
      </c>
      <c r="CC724">
        <v>722</v>
      </c>
    </row>
    <row r="725" spans="1:81" x14ac:dyDescent="0.3">
      <c r="A725" s="1" t="s">
        <v>77</v>
      </c>
      <c r="B725" s="1" t="s">
        <v>48</v>
      </c>
      <c r="C725" s="1" t="s">
        <v>799</v>
      </c>
      <c r="D725" s="6">
        <v>93.8</v>
      </c>
      <c r="E725" s="6">
        <v>18</v>
      </c>
      <c r="F725" s="1">
        <v>11</v>
      </c>
      <c r="CC725">
        <v>723</v>
      </c>
    </row>
    <row r="726" spans="1:81" x14ac:dyDescent="0.3">
      <c r="A726" s="1" t="s">
        <v>77</v>
      </c>
      <c r="B726" s="1" t="s">
        <v>48</v>
      </c>
      <c r="C726" s="1" t="s">
        <v>800</v>
      </c>
      <c r="D726" s="6">
        <v>93</v>
      </c>
      <c r="E726" s="6">
        <v>14.7</v>
      </c>
      <c r="F726" s="1">
        <v>25</v>
      </c>
      <c r="CC726">
        <v>724</v>
      </c>
    </row>
    <row r="727" spans="1:81" x14ac:dyDescent="0.3">
      <c r="A727" s="1" t="s">
        <v>77</v>
      </c>
      <c r="B727" s="1" t="s">
        <v>48</v>
      </c>
      <c r="C727" s="1" t="s">
        <v>801</v>
      </c>
      <c r="D727" s="6">
        <v>95.4</v>
      </c>
      <c r="E727" s="6">
        <v>7.7</v>
      </c>
      <c r="F727" s="1">
        <v>14</v>
      </c>
      <c r="CC727">
        <v>725</v>
      </c>
    </row>
    <row r="728" spans="1:81" x14ac:dyDescent="0.3">
      <c r="A728" s="1" t="s">
        <v>77</v>
      </c>
      <c r="B728" s="1" t="s">
        <v>49</v>
      </c>
      <c r="C728" s="1" t="s">
        <v>802</v>
      </c>
      <c r="D728" s="6">
        <v>81</v>
      </c>
      <c r="E728" s="6">
        <v>-11.5</v>
      </c>
      <c r="F728" s="1">
        <v>6</v>
      </c>
      <c r="CC728">
        <v>726</v>
      </c>
    </row>
    <row r="729" spans="1:81" x14ac:dyDescent="0.3">
      <c r="A729" s="1" t="s">
        <v>77</v>
      </c>
      <c r="B729" s="1" t="s">
        <v>49</v>
      </c>
      <c r="C729" s="1" t="s">
        <v>803</v>
      </c>
      <c r="D729" s="6">
        <v>86.1</v>
      </c>
      <c r="E729" s="6">
        <v>4.7</v>
      </c>
      <c r="F729" s="1">
        <v>11</v>
      </c>
      <c r="CC729">
        <v>727</v>
      </c>
    </row>
    <row r="730" spans="1:81" x14ac:dyDescent="0.3">
      <c r="A730" s="1" t="s">
        <v>77</v>
      </c>
      <c r="B730" s="1" t="s">
        <v>49</v>
      </c>
      <c r="C730" s="1" t="s">
        <v>804</v>
      </c>
      <c r="D730" s="6">
        <v>82.3</v>
      </c>
      <c r="E730" s="6">
        <v>4.5</v>
      </c>
      <c r="F730" s="1">
        <v>11</v>
      </c>
      <c r="CC730">
        <v>728</v>
      </c>
    </row>
    <row r="731" spans="1:81" x14ac:dyDescent="0.3">
      <c r="A731" s="1" t="s">
        <v>77</v>
      </c>
      <c r="B731" s="1" t="s">
        <v>49</v>
      </c>
      <c r="C731" s="1" t="s">
        <v>805</v>
      </c>
      <c r="D731" s="6">
        <v>83.9</v>
      </c>
      <c r="E731" s="6">
        <v>7.4</v>
      </c>
      <c r="F731" s="1">
        <v>12</v>
      </c>
      <c r="CC731">
        <v>729</v>
      </c>
    </row>
    <row r="732" spans="1:81" x14ac:dyDescent="0.3">
      <c r="A732" s="1" t="s">
        <v>77</v>
      </c>
      <c r="B732" s="1" t="s">
        <v>49</v>
      </c>
      <c r="C732" s="1" t="s">
        <v>806</v>
      </c>
      <c r="D732" s="6">
        <v>86.4</v>
      </c>
      <c r="E732" s="6">
        <v>4.8</v>
      </c>
      <c r="F732" s="1">
        <v>18</v>
      </c>
      <c r="CC732">
        <v>730</v>
      </c>
    </row>
    <row r="733" spans="1:81" x14ac:dyDescent="0.3">
      <c r="A733" s="1" t="s">
        <v>77</v>
      </c>
      <c r="B733" s="1" t="s">
        <v>49</v>
      </c>
      <c r="C733" s="1" t="s">
        <v>807</v>
      </c>
      <c r="D733" s="6">
        <v>83.6</v>
      </c>
      <c r="E733" s="6">
        <v>-4.4000000000000004</v>
      </c>
      <c r="F733" s="1">
        <v>10</v>
      </c>
      <c r="CC733">
        <v>731</v>
      </c>
    </row>
    <row r="734" spans="1:81" x14ac:dyDescent="0.3">
      <c r="A734" s="1" t="s">
        <v>77</v>
      </c>
      <c r="B734" s="1" t="s">
        <v>49</v>
      </c>
      <c r="C734" s="1" t="s">
        <v>808</v>
      </c>
      <c r="D734" s="6">
        <v>84.7</v>
      </c>
      <c r="E734" s="6">
        <v>-1.8</v>
      </c>
      <c r="F734" s="1">
        <v>-1</v>
      </c>
      <c r="CC734">
        <v>732</v>
      </c>
    </row>
    <row r="735" spans="1:81" x14ac:dyDescent="0.3">
      <c r="A735" s="1" t="s">
        <v>77</v>
      </c>
      <c r="B735" s="1" t="s">
        <v>49</v>
      </c>
      <c r="C735" s="1" t="s">
        <v>809</v>
      </c>
      <c r="D735" s="6">
        <v>85.7</v>
      </c>
      <c r="E735" s="6">
        <v>15.9</v>
      </c>
      <c r="F735" s="1">
        <v>16</v>
      </c>
      <c r="CC735">
        <v>733</v>
      </c>
    </row>
    <row r="736" spans="1:81" x14ac:dyDescent="0.3">
      <c r="A736" s="1" t="s">
        <v>77</v>
      </c>
      <c r="B736" s="1" t="s">
        <v>49</v>
      </c>
      <c r="C736" s="1" t="s">
        <v>810</v>
      </c>
      <c r="D736" s="6">
        <v>81.099999999999994</v>
      </c>
      <c r="E736" s="6">
        <v>4.8</v>
      </c>
      <c r="F736" s="1">
        <v>-1</v>
      </c>
      <c r="CC736">
        <v>734</v>
      </c>
    </row>
    <row r="737" spans="1:81" x14ac:dyDescent="0.3">
      <c r="A737" s="1" t="s">
        <v>77</v>
      </c>
      <c r="B737" s="1" t="s">
        <v>49</v>
      </c>
      <c r="C737" s="1" t="s">
        <v>811</v>
      </c>
      <c r="D737" s="6">
        <v>84.4</v>
      </c>
      <c r="E737" s="6">
        <v>-7.8</v>
      </c>
      <c r="F737" s="1">
        <v>2</v>
      </c>
      <c r="CC737">
        <v>735</v>
      </c>
    </row>
    <row r="738" spans="1:81" x14ac:dyDescent="0.3">
      <c r="A738" s="1" t="s">
        <v>77</v>
      </c>
      <c r="B738" s="1" t="s">
        <v>49</v>
      </c>
      <c r="C738" s="1" t="s">
        <v>812</v>
      </c>
      <c r="D738" s="6">
        <v>82.5</v>
      </c>
      <c r="E738" s="6">
        <v>4.7</v>
      </c>
      <c r="F738" s="1">
        <v>13</v>
      </c>
      <c r="CC738">
        <v>736</v>
      </c>
    </row>
    <row r="739" spans="1:81" x14ac:dyDescent="0.3">
      <c r="A739" s="1" t="s">
        <v>77</v>
      </c>
      <c r="B739" s="1" t="s">
        <v>49</v>
      </c>
      <c r="C739" s="1" t="s">
        <v>813</v>
      </c>
      <c r="D739" s="6">
        <v>88</v>
      </c>
      <c r="E739" s="6">
        <v>17.5</v>
      </c>
      <c r="F739" s="1">
        <v>20</v>
      </c>
      <c r="CC739">
        <v>737</v>
      </c>
    </row>
    <row r="740" spans="1:81" x14ac:dyDescent="0.3">
      <c r="A740" s="1" t="s">
        <v>77</v>
      </c>
      <c r="B740" s="1" t="s">
        <v>49</v>
      </c>
      <c r="C740" s="1" t="s">
        <v>814</v>
      </c>
      <c r="D740" s="6">
        <v>86.6</v>
      </c>
      <c r="E740" s="6">
        <v>18</v>
      </c>
      <c r="F740" s="1">
        <v>20</v>
      </c>
      <c r="CC740">
        <v>738</v>
      </c>
    </row>
    <row r="741" spans="1:81" x14ac:dyDescent="0.3">
      <c r="A741" s="1" t="s">
        <v>77</v>
      </c>
      <c r="B741" s="1" t="s">
        <v>49</v>
      </c>
      <c r="C741" s="1" t="s">
        <v>815</v>
      </c>
      <c r="D741" s="6">
        <v>89.6</v>
      </c>
      <c r="E741" s="6">
        <v>18.399999999999999</v>
      </c>
      <c r="F741" s="1">
        <v>20</v>
      </c>
      <c r="CC741">
        <v>739</v>
      </c>
    </row>
    <row r="742" spans="1:81" x14ac:dyDescent="0.3">
      <c r="A742" s="1" t="s">
        <v>77</v>
      </c>
      <c r="B742" s="1" t="s">
        <v>49</v>
      </c>
      <c r="C742" s="1" t="s">
        <v>816</v>
      </c>
      <c r="D742" s="6">
        <v>85.2</v>
      </c>
      <c r="E742" s="6">
        <v>6.9</v>
      </c>
      <c r="F742" s="1">
        <v>5</v>
      </c>
      <c r="CC742">
        <v>740</v>
      </c>
    </row>
    <row r="743" spans="1:81" x14ac:dyDescent="0.3">
      <c r="A743" s="1" t="s">
        <v>77</v>
      </c>
      <c r="B743" s="1" t="s">
        <v>49</v>
      </c>
      <c r="C743" s="1" t="s">
        <v>817</v>
      </c>
      <c r="D743" s="6">
        <v>88.4</v>
      </c>
      <c r="E743" s="6">
        <v>8.4</v>
      </c>
      <c r="F743" s="1">
        <v>8</v>
      </c>
      <c r="CC743">
        <v>741</v>
      </c>
    </row>
    <row r="744" spans="1:81" x14ac:dyDescent="0.3">
      <c r="A744" s="1" t="s">
        <v>77</v>
      </c>
      <c r="B744" s="1" t="s">
        <v>49</v>
      </c>
      <c r="C744" s="1" t="s">
        <v>818</v>
      </c>
      <c r="D744" s="6">
        <v>86.3</v>
      </c>
      <c r="E744" s="6">
        <v>17</v>
      </c>
      <c r="F744" s="1">
        <v>26</v>
      </c>
      <c r="CC744">
        <v>742</v>
      </c>
    </row>
    <row r="745" spans="1:81" x14ac:dyDescent="0.3">
      <c r="A745" s="1" t="s">
        <v>77</v>
      </c>
      <c r="B745" s="1" t="s">
        <v>49</v>
      </c>
      <c r="C745" s="1" t="s">
        <v>819</v>
      </c>
      <c r="D745" s="6">
        <v>85.6</v>
      </c>
      <c r="E745" s="6">
        <v>7.1</v>
      </c>
      <c r="F745" s="1">
        <v>12</v>
      </c>
      <c r="CC745">
        <v>743</v>
      </c>
    </row>
    <row r="746" spans="1:81" x14ac:dyDescent="0.3">
      <c r="A746" s="1" t="s">
        <v>77</v>
      </c>
      <c r="B746" s="1" t="s">
        <v>49</v>
      </c>
      <c r="C746" s="1" t="s">
        <v>820</v>
      </c>
      <c r="D746" s="6">
        <v>87</v>
      </c>
      <c r="E746" s="6">
        <v>9.1</v>
      </c>
      <c r="F746" s="1">
        <v>11</v>
      </c>
      <c r="CC746">
        <v>744</v>
      </c>
    </row>
    <row r="747" spans="1:81" x14ac:dyDescent="0.3">
      <c r="A747" s="1" t="s">
        <v>77</v>
      </c>
      <c r="B747" s="1" t="s">
        <v>49</v>
      </c>
      <c r="C747" s="1" t="s">
        <v>821</v>
      </c>
      <c r="D747" s="6">
        <v>86.4</v>
      </c>
      <c r="E747" s="6">
        <v>4.9000000000000004</v>
      </c>
      <c r="F747" s="1">
        <v>13</v>
      </c>
      <c r="CC747">
        <v>745</v>
      </c>
    </row>
    <row r="748" spans="1:81" x14ac:dyDescent="0.3">
      <c r="A748" s="1" t="s">
        <v>77</v>
      </c>
      <c r="B748" s="1" t="s">
        <v>49</v>
      </c>
      <c r="C748" s="1" t="s">
        <v>822</v>
      </c>
      <c r="D748" s="6">
        <v>84.2</v>
      </c>
      <c r="E748" s="6">
        <v>1.2</v>
      </c>
      <c r="F748" s="1">
        <v>10</v>
      </c>
      <c r="CC748">
        <v>746</v>
      </c>
    </row>
    <row r="749" spans="1:81" x14ac:dyDescent="0.3">
      <c r="A749" s="1" t="s">
        <v>77</v>
      </c>
      <c r="B749" s="1" t="s">
        <v>49</v>
      </c>
      <c r="C749" s="1" t="s">
        <v>823</v>
      </c>
      <c r="D749" s="6">
        <v>83.1</v>
      </c>
      <c r="E749" s="6">
        <v>-5</v>
      </c>
      <c r="F749" s="1">
        <v>10</v>
      </c>
      <c r="CC749">
        <v>747</v>
      </c>
    </row>
    <row r="750" spans="1:81" x14ac:dyDescent="0.3">
      <c r="A750" s="1" t="s">
        <v>77</v>
      </c>
      <c r="B750" s="1" t="s">
        <v>49</v>
      </c>
      <c r="C750" s="1" t="s">
        <v>824</v>
      </c>
      <c r="D750" s="6">
        <v>84</v>
      </c>
      <c r="E750" s="6">
        <v>12.2</v>
      </c>
      <c r="F750" s="1">
        <v>22</v>
      </c>
      <c r="CC750">
        <v>748</v>
      </c>
    </row>
    <row r="751" spans="1:81" x14ac:dyDescent="0.3">
      <c r="A751" s="1" t="s">
        <v>77</v>
      </c>
      <c r="B751" s="1" t="s">
        <v>49</v>
      </c>
      <c r="C751" s="1" t="s">
        <v>825</v>
      </c>
      <c r="D751" s="6">
        <v>86.4</v>
      </c>
      <c r="E751" s="6">
        <v>13.5</v>
      </c>
      <c r="F751" s="1">
        <v>14</v>
      </c>
      <c r="CC751">
        <v>749</v>
      </c>
    </row>
    <row r="752" spans="1:81" x14ac:dyDescent="0.3">
      <c r="A752" s="1" t="s">
        <v>77</v>
      </c>
      <c r="B752" s="1" t="s">
        <v>50</v>
      </c>
      <c r="C752" s="1" t="s">
        <v>826</v>
      </c>
      <c r="D752" s="6">
        <v>86</v>
      </c>
      <c r="E752" s="6">
        <v>8.1999999999999993</v>
      </c>
      <c r="F752" s="1">
        <v>11</v>
      </c>
      <c r="CC752">
        <v>750</v>
      </c>
    </row>
    <row r="753" spans="1:81" x14ac:dyDescent="0.3">
      <c r="A753" s="1" t="s">
        <v>77</v>
      </c>
      <c r="B753" s="1" t="s">
        <v>50</v>
      </c>
      <c r="C753" s="1" t="s">
        <v>827</v>
      </c>
      <c r="D753" s="6">
        <v>86</v>
      </c>
      <c r="E753" s="6">
        <v>12.9</v>
      </c>
      <c r="F753" s="1">
        <v>15</v>
      </c>
      <c r="CC753">
        <v>751</v>
      </c>
    </row>
    <row r="754" spans="1:81" x14ac:dyDescent="0.3">
      <c r="A754" s="1" t="s">
        <v>77</v>
      </c>
      <c r="B754" s="1" t="s">
        <v>50</v>
      </c>
      <c r="C754" s="1" t="s">
        <v>828</v>
      </c>
      <c r="D754" s="6">
        <v>90.1</v>
      </c>
      <c r="E754" s="6">
        <v>13.8</v>
      </c>
      <c r="F754" s="1">
        <v>16</v>
      </c>
      <c r="CC754">
        <v>752</v>
      </c>
    </row>
    <row r="755" spans="1:81" x14ac:dyDescent="0.3">
      <c r="A755" s="1" t="s">
        <v>77</v>
      </c>
      <c r="B755" s="1" t="s">
        <v>50</v>
      </c>
      <c r="C755" s="1" t="s">
        <v>829</v>
      </c>
      <c r="D755" s="6">
        <v>86.8</v>
      </c>
      <c r="E755" s="6">
        <v>10</v>
      </c>
      <c r="F755" s="1">
        <v>8</v>
      </c>
      <c r="CC755">
        <v>753</v>
      </c>
    </row>
    <row r="756" spans="1:81" x14ac:dyDescent="0.3">
      <c r="A756" s="1" t="s">
        <v>77</v>
      </c>
      <c r="B756" s="1" t="s">
        <v>50</v>
      </c>
      <c r="C756" s="1" t="s">
        <v>830</v>
      </c>
      <c r="D756" s="6">
        <v>89</v>
      </c>
      <c r="E756" s="6">
        <v>11</v>
      </c>
      <c r="F756" s="1">
        <v>11</v>
      </c>
      <c r="CC756">
        <v>754</v>
      </c>
    </row>
    <row r="757" spans="1:81" x14ac:dyDescent="0.3">
      <c r="A757" s="1" t="s">
        <v>77</v>
      </c>
      <c r="B757" s="1" t="s">
        <v>50</v>
      </c>
      <c r="C757" s="1" t="s">
        <v>831</v>
      </c>
      <c r="D757" s="6">
        <v>87.9</v>
      </c>
      <c r="E757" s="6">
        <v>8.5</v>
      </c>
      <c r="F757" s="1">
        <v>10</v>
      </c>
      <c r="CC757">
        <v>755</v>
      </c>
    </row>
    <row r="758" spans="1:81" x14ac:dyDescent="0.3">
      <c r="A758" s="1" t="s">
        <v>77</v>
      </c>
      <c r="B758" s="1" t="s">
        <v>50</v>
      </c>
      <c r="C758" s="1" t="s">
        <v>832</v>
      </c>
      <c r="D758" s="6">
        <v>87.8</v>
      </c>
      <c r="E758" s="6">
        <v>6.9</v>
      </c>
      <c r="F758" s="1">
        <v>17</v>
      </c>
      <c r="CC758">
        <v>756</v>
      </c>
    </row>
    <row r="759" spans="1:81" x14ac:dyDescent="0.3">
      <c r="A759" s="1" t="s">
        <v>77</v>
      </c>
      <c r="B759" s="1" t="s">
        <v>50</v>
      </c>
      <c r="C759" s="1" t="s">
        <v>833</v>
      </c>
      <c r="D759" s="6">
        <v>85.6</v>
      </c>
      <c r="E759" s="6">
        <v>7</v>
      </c>
      <c r="F759" s="1">
        <v>2</v>
      </c>
      <c r="CC759">
        <v>757</v>
      </c>
    </row>
    <row r="760" spans="1:81" x14ac:dyDescent="0.3">
      <c r="A760" s="1" t="s">
        <v>77</v>
      </c>
      <c r="B760" s="1" t="s">
        <v>50</v>
      </c>
      <c r="C760" s="1" t="s">
        <v>834</v>
      </c>
      <c r="D760" s="6">
        <v>88.2</v>
      </c>
      <c r="E760" s="6">
        <v>9.9</v>
      </c>
      <c r="F760" s="1">
        <v>12</v>
      </c>
      <c r="CC760">
        <v>758</v>
      </c>
    </row>
    <row r="761" spans="1:81" x14ac:dyDescent="0.3">
      <c r="A761" s="1" t="s">
        <v>77</v>
      </c>
      <c r="B761" s="1" t="s">
        <v>50</v>
      </c>
      <c r="C761" s="1" t="s">
        <v>835</v>
      </c>
      <c r="D761" s="6">
        <v>88.4</v>
      </c>
      <c r="E761" s="6">
        <v>7</v>
      </c>
      <c r="F761" s="1">
        <v>6</v>
      </c>
      <c r="CC761">
        <v>759</v>
      </c>
    </row>
    <row r="762" spans="1:81" x14ac:dyDescent="0.3">
      <c r="A762" s="1" t="s">
        <v>77</v>
      </c>
      <c r="B762" s="1" t="s">
        <v>50</v>
      </c>
      <c r="C762" s="1" t="s">
        <v>836</v>
      </c>
      <c r="D762" s="6">
        <v>85.6</v>
      </c>
      <c r="E762" s="6">
        <v>8.1</v>
      </c>
      <c r="F762" s="1">
        <v>10</v>
      </c>
      <c r="CC762">
        <v>760</v>
      </c>
    </row>
    <row r="763" spans="1:81" x14ac:dyDescent="0.3">
      <c r="A763" s="1" t="s">
        <v>77</v>
      </c>
      <c r="B763" s="1" t="s">
        <v>50</v>
      </c>
      <c r="C763" s="1" t="s">
        <v>837</v>
      </c>
      <c r="D763" s="6">
        <v>87.4</v>
      </c>
      <c r="E763" s="6">
        <v>10.4</v>
      </c>
      <c r="F763" s="1">
        <v>26</v>
      </c>
      <c r="CC763">
        <v>761</v>
      </c>
    </row>
    <row r="764" spans="1:81" x14ac:dyDescent="0.3">
      <c r="A764" s="1" t="s">
        <v>77</v>
      </c>
      <c r="B764" s="1" t="s">
        <v>51</v>
      </c>
      <c r="C764" s="1" t="s">
        <v>838</v>
      </c>
      <c r="D764" s="6">
        <v>101.8</v>
      </c>
      <c r="E764" s="6">
        <v>19.7</v>
      </c>
      <c r="F764" s="1">
        <v>19</v>
      </c>
      <c r="CC764">
        <v>762</v>
      </c>
    </row>
    <row r="765" spans="1:81" x14ac:dyDescent="0.3">
      <c r="A765" s="1" t="s">
        <v>77</v>
      </c>
      <c r="B765" s="1" t="s">
        <v>51</v>
      </c>
      <c r="C765" s="1" t="s">
        <v>839</v>
      </c>
      <c r="D765" s="6">
        <v>99.9</v>
      </c>
      <c r="E765" s="6">
        <v>18.7</v>
      </c>
      <c r="F765" s="1">
        <v>22</v>
      </c>
      <c r="CC765">
        <v>763</v>
      </c>
    </row>
    <row r="766" spans="1:81" x14ac:dyDescent="0.3">
      <c r="A766" s="1" t="s">
        <v>77</v>
      </c>
      <c r="B766" s="1" t="s">
        <v>51</v>
      </c>
      <c r="C766" s="1" t="s">
        <v>840</v>
      </c>
      <c r="D766" s="6">
        <v>100.3</v>
      </c>
      <c r="E766" s="6">
        <v>20.2</v>
      </c>
      <c r="F766" s="1">
        <v>21</v>
      </c>
      <c r="CC766">
        <v>764</v>
      </c>
    </row>
    <row r="767" spans="1:81" x14ac:dyDescent="0.3">
      <c r="A767" s="1" t="s">
        <v>77</v>
      </c>
      <c r="B767" s="1" t="s">
        <v>51</v>
      </c>
      <c r="C767" s="1" t="s">
        <v>841</v>
      </c>
      <c r="D767" s="6">
        <v>98.7</v>
      </c>
      <c r="E767" s="6">
        <v>13.3</v>
      </c>
      <c r="F767" s="1">
        <v>22</v>
      </c>
      <c r="CC767">
        <v>765</v>
      </c>
    </row>
    <row r="768" spans="1:81" x14ac:dyDescent="0.3">
      <c r="A768" s="1" t="s">
        <v>77</v>
      </c>
      <c r="B768" s="1" t="s">
        <v>51</v>
      </c>
      <c r="C768" s="1" t="s">
        <v>842</v>
      </c>
      <c r="D768" s="6">
        <v>100.5</v>
      </c>
      <c r="E768" s="6">
        <v>19</v>
      </c>
      <c r="F768" s="1">
        <v>21</v>
      </c>
      <c r="CC768">
        <v>766</v>
      </c>
    </row>
    <row r="769" spans="1:81" x14ac:dyDescent="0.3">
      <c r="A769" s="1" t="s">
        <v>77</v>
      </c>
      <c r="B769" s="1" t="s">
        <v>51</v>
      </c>
      <c r="C769" s="1" t="s">
        <v>843</v>
      </c>
      <c r="D769" s="6">
        <v>101.8</v>
      </c>
      <c r="E769" s="6">
        <v>20</v>
      </c>
      <c r="F769" s="1">
        <v>30</v>
      </c>
      <c r="CC769">
        <v>767</v>
      </c>
    </row>
    <row r="770" spans="1:81" x14ac:dyDescent="0.3">
      <c r="A770" s="1" t="s">
        <v>77</v>
      </c>
      <c r="B770" s="1" t="s">
        <v>51</v>
      </c>
      <c r="C770" s="1" t="s">
        <v>844</v>
      </c>
      <c r="D770" s="6">
        <v>97.2</v>
      </c>
      <c r="E770" s="6">
        <v>20.8</v>
      </c>
      <c r="F770" s="1">
        <v>20</v>
      </c>
      <c r="CC770">
        <v>768</v>
      </c>
    </row>
    <row r="771" spans="1:81" x14ac:dyDescent="0.3">
      <c r="A771" s="1" t="s">
        <v>77</v>
      </c>
      <c r="B771" s="1" t="s">
        <v>51</v>
      </c>
      <c r="C771" s="1" t="s">
        <v>845</v>
      </c>
      <c r="D771" s="6">
        <v>97.4</v>
      </c>
      <c r="E771" s="6">
        <v>18.5</v>
      </c>
      <c r="F771" s="1">
        <v>21</v>
      </c>
      <c r="CC771">
        <v>769</v>
      </c>
    </row>
    <row r="772" spans="1:81" x14ac:dyDescent="0.3">
      <c r="A772" s="1" t="s">
        <v>77</v>
      </c>
      <c r="B772" s="1" t="s">
        <v>51</v>
      </c>
      <c r="C772" s="1" t="s">
        <v>846</v>
      </c>
      <c r="D772" s="6">
        <v>97.9</v>
      </c>
      <c r="E772" s="6">
        <v>19.100000000000001</v>
      </c>
      <c r="F772" s="1">
        <v>15</v>
      </c>
      <c r="CC772">
        <v>770</v>
      </c>
    </row>
    <row r="773" spans="1:81" x14ac:dyDescent="0.3">
      <c r="A773" s="1" t="s">
        <v>77</v>
      </c>
      <c r="B773" s="1" t="s">
        <v>51</v>
      </c>
      <c r="C773" s="1" t="s">
        <v>847</v>
      </c>
      <c r="D773" s="6">
        <v>98.3</v>
      </c>
      <c r="E773" s="6">
        <v>18.600000000000001</v>
      </c>
      <c r="F773" s="1">
        <v>20</v>
      </c>
      <c r="CC773">
        <v>771</v>
      </c>
    </row>
    <row r="774" spans="1:81" x14ac:dyDescent="0.3">
      <c r="A774" s="1" t="s">
        <v>77</v>
      </c>
      <c r="B774" s="1" t="s">
        <v>51</v>
      </c>
      <c r="C774" s="1" t="s">
        <v>848</v>
      </c>
      <c r="D774" s="6">
        <v>98.6</v>
      </c>
      <c r="E774" s="6">
        <v>15.9</v>
      </c>
      <c r="F774" s="1">
        <v>24</v>
      </c>
      <c r="CC774">
        <v>772</v>
      </c>
    </row>
    <row r="775" spans="1:81" x14ac:dyDescent="0.3">
      <c r="A775" s="1" t="s">
        <v>77</v>
      </c>
      <c r="B775" s="1" t="s">
        <v>51</v>
      </c>
      <c r="C775" s="1" t="s">
        <v>849</v>
      </c>
      <c r="D775" s="6">
        <v>99.5</v>
      </c>
      <c r="E775" s="6">
        <v>17.7</v>
      </c>
      <c r="F775" s="1">
        <v>19</v>
      </c>
      <c r="CC775">
        <v>773</v>
      </c>
    </row>
    <row r="776" spans="1:81" x14ac:dyDescent="0.3">
      <c r="A776" s="1" t="s">
        <v>77</v>
      </c>
      <c r="B776" s="1" t="s">
        <v>51</v>
      </c>
      <c r="C776" s="1" t="s">
        <v>850</v>
      </c>
      <c r="D776" s="6">
        <v>97.6</v>
      </c>
      <c r="E776" s="6">
        <v>18.3</v>
      </c>
      <c r="F776" s="1">
        <v>21</v>
      </c>
      <c r="CC776">
        <v>774</v>
      </c>
    </row>
    <row r="777" spans="1:81" x14ac:dyDescent="0.3">
      <c r="A777" s="1" t="s">
        <v>77</v>
      </c>
      <c r="B777" s="1" t="s">
        <v>51</v>
      </c>
      <c r="C777" s="1" t="s">
        <v>851</v>
      </c>
      <c r="D777" s="6">
        <v>99.4</v>
      </c>
      <c r="E777" s="6">
        <v>15.6</v>
      </c>
      <c r="F777" s="1">
        <v>17</v>
      </c>
      <c r="CC777">
        <v>775</v>
      </c>
    </row>
    <row r="778" spans="1:81" x14ac:dyDescent="0.3">
      <c r="A778" s="1" t="s">
        <v>72</v>
      </c>
      <c r="B778" s="1" t="s">
        <v>52</v>
      </c>
      <c r="C778" s="1" t="s">
        <v>852</v>
      </c>
      <c r="D778" s="6">
        <v>82.6</v>
      </c>
      <c r="E778" s="6">
        <v>-5.9</v>
      </c>
      <c r="F778" s="1">
        <v>1</v>
      </c>
      <c r="CC778">
        <v>776</v>
      </c>
    </row>
    <row r="779" spans="1:81" x14ac:dyDescent="0.3">
      <c r="A779" s="1" t="s">
        <v>72</v>
      </c>
      <c r="B779" s="1" t="s">
        <v>52</v>
      </c>
      <c r="C779" s="1" t="s">
        <v>853</v>
      </c>
      <c r="D779" s="6">
        <v>83.4</v>
      </c>
      <c r="E779" s="6">
        <v>8.9</v>
      </c>
      <c r="F779" s="1">
        <v>7</v>
      </c>
      <c r="CC779">
        <v>777</v>
      </c>
    </row>
    <row r="780" spans="1:81" x14ac:dyDescent="0.3">
      <c r="A780" s="1" t="s">
        <v>72</v>
      </c>
      <c r="B780" s="1" t="s">
        <v>52</v>
      </c>
      <c r="C780" s="1" t="s">
        <v>854</v>
      </c>
      <c r="D780" s="6">
        <v>78.5</v>
      </c>
      <c r="E780" s="6">
        <v>9.3000000000000007</v>
      </c>
      <c r="F780" s="1">
        <v>8</v>
      </c>
      <c r="CC780">
        <v>778</v>
      </c>
    </row>
    <row r="781" spans="1:81" x14ac:dyDescent="0.3">
      <c r="A781" s="1" t="s">
        <v>72</v>
      </c>
      <c r="B781" s="1" t="s">
        <v>52</v>
      </c>
      <c r="C781" s="1" t="s">
        <v>855</v>
      </c>
      <c r="D781" s="6">
        <v>79</v>
      </c>
      <c r="E781" s="6">
        <v>-5.4</v>
      </c>
      <c r="F781" s="1">
        <v>-3</v>
      </c>
      <c r="CC781">
        <v>779</v>
      </c>
    </row>
    <row r="782" spans="1:81" x14ac:dyDescent="0.3">
      <c r="A782" s="1" t="s">
        <v>72</v>
      </c>
      <c r="B782" s="1" t="s">
        <v>52</v>
      </c>
      <c r="C782" s="1" t="s">
        <v>856</v>
      </c>
      <c r="D782" s="6">
        <v>83.5</v>
      </c>
      <c r="E782" s="6">
        <v>3.9</v>
      </c>
      <c r="F782" s="1">
        <v>8</v>
      </c>
      <c r="CC782">
        <v>780</v>
      </c>
    </row>
    <row r="783" spans="1:81" x14ac:dyDescent="0.3">
      <c r="A783" s="1" t="s">
        <v>72</v>
      </c>
      <c r="B783" s="1" t="s">
        <v>52</v>
      </c>
      <c r="C783" s="1" t="s">
        <v>857</v>
      </c>
      <c r="D783" s="6">
        <v>79.400000000000006</v>
      </c>
      <c r="E783" s="6">
        <v>-12</v>
      </c>
      <c r="F783" s="1">
        <v>-7</v>
      </c>
      <c r="CC783">
        <v>781</v>
      </c>
    </row>
    <row r="784" spans="1:81" x14ac:dyDescent="0.3">
      <c r="A784" s="1" t="s">
        <v>72</v>
      </c>
      <c r="B784" s="1" t="s">
        <v>52</v>
      </c>
      <c r="C784" s="1" t="s">
        <v>858</v>
      </c>
      <c r="D784" s="6">
        <v>84.2</v>
      </c>
      <c r="E784" s="6">
        <v>-6.3</v>
      </c>
      <c r="F784" s="1">
        <v>-2</v>
      </c>
      <c r="CC784">
        <v>782</v>
      </c>
    </row>
    <row r="785" spans="1:81" x14ac:dyDescent="0.3">
      <c r="A785" s="1" t="s">
        <v>72</v>
      </c>
      <c r="B785" s="1" t="s">
        <v>52</v>
      </c>
      <c r="C785" s="1" t="s">
        <v>859</v>
      </c>
      <c r="D785" s="6">
        <v>83</v>
      </c>
      <c r="E785" s="6">
        <v>-3.9</v>
      </c>
      <c r="F785" s="1">
        <v>2</v>
      </c>
      <c r="CC785">
        <v>783</v>
      </c>
    </row>
    <row r="786" spans="1:81" x14ac:dyDescent="0.3">
      <c r="A786" s="1" t="s">
        <v>72</v>
      </c>
      <c r="B786" s="1" t="s">
        <v>52</v>
      </c>
      <c r="C786" s="1" t="s">
        <v>860</v>
      </c>
      <c r="D786" s="6">
        <v>81.7</v>
      </c>
      <c r="E786" s="6">
        <v>12.6</v>
      </c>
      <c r="F786" s="1">
        <v>14</v>
      </c>
      <c r="CC786">
        <v>784</v>
      </c>
    </row>
    <row r="787" spans="1:81" x14ac:dyDescent="0.3">
      <c r="A787" s="1" t="s">
        <v>72</v>
      </c>
      <c r="B787" s="1" t="s">
        <v>52</v>
      </c>
      <c r="C787" s="1" t="s">
        <v>861</v>
      </c>
      <c r="D787" s="6">
        <v>79.900000000000006</v>
      </c>
      <c r="E787" s="6">
        <v>-6.8</v>
      </c>
      <c r="F787" s="1">
        <v>0</v>
      </c>
      <c r="CC787">
        <v>785</v>
      </c>
    </row>
    <row r="788" spans="1:81" x14ac:dyDescent="0.3">
      <c r="A788" s="1" t="s">
        <v>72</v>
      </c>
      <c r="B788" s="1" t="s">
        <v>52</v>
      </c>
      <c r="C788" s="1" t="s">
        <v>862</v>
      </c>
      <c r="D788" s="6">
        <v>80.900000000000006</v>
      </c>
      <c r="E788" s="6">
        <v>-12.3</v>
      </c>
      <c r="F788" s="1">
        <v>-7</v>
      </c>
      <c r="CC788">
        <v>786</v>
      </c>
    </row>
    <row r="789" spans="1:81" x14ac:dyDescent="0.3">
      <c r="A789" s="1" t="s">
        <v>72</v>
      </c>
      <c r="B789" s="1" t="s">
        <v>52</v>
      </c>
      <c r="C789" s="1" t="s">
        <v>863</v>
      </c>
      <c r="D789" s="6">
        <v>80.7</v>
      </c>
      <c r="E789" s="6">
        <v>-15.9</v>
      </c>
      <c r="F789" s="1">
        <v>-10</v>
      </c>
      <c r="CC789">
        <v>787</v>
      </c>
    </row>
    <row r="790" spans="1:81" x14ac:dyDescent="0.3">
      <c r="A790" s="1" t="s">
        <v>72</v>
      </c>
      <c r="B790" s="1" t="s">
        <v>52</v>
      </c>
      <c r="C790" s="1" t="s">
        <v>864</v>
      </c>
      <c r="D790" s="6">
        <v>81.8</v>
      </c>
      <c r="E790" s="6">
        <v>-1.6</v>
      </c>
      <c r="F790" s="1">
        <v>-14</v>
      </c>
      <c r="CC790">
        <v>788</v>
      </c>
    </row>
    <row r="791" spans="1:81" x14ac:dyDescent="0.3">
      <c r="A791" s="1" t="s">
        <v>72</v>
      </c>
      <c r="B791" s="1" t="s">
        <v>52</v>
      </c>
      <c r="C791" s="1" t="s">
        <v>865</v>
      </c>
      <c r="D791" s="6">
        <v>85.2</v>
      </c>
      <c r="E791" s="6">
        <v>4.0999999999999996</v>
      </c>
      <c r="F791" s="1">
        <v>7</v>
      </c>
      <c r="CC791">
        <v>789</v>
      </c>
    </row>
    <row r="792" spans="1:81" x14ac:dyDescent="0.3">
      <c r="A792" s="1" t="s">
        <v>72</v>
      </c>
      <c r="B792" s="1" t="s">
        <v>52</v>
      </c>
      <c r="C792" s="1" t="s">
        <v>866</v>
      </c>
      <c r="D792" s="6">
        <v>80.3</v>
      </c>
      <c r="E792" s="6">
        <v>8.4</v>
      </c>
      <c r="F792" s="1">
        <v>12</v>
      </c>
      <c r="CC792">
        <v>790</v>
      </c>
    </row>
    <row r="793" spans="1:81" x14ac:dyDescent="0.3">
      <c r="A793" s="1" t="s">
        <v>72</v>
      </c>
      <c r="B793" s="1" t="s">
        <v>52</v>
      </c>
      <c r="C793" s="1" t="s">
        <v>867</v>
      </c>
      <c r="D793" s="6">
        <v>84.9</v>
      </c>
      <c r="E793" s="6">
        <v>7.4</v>
      </c>
      <c r="F793" s="1">
        <v>9</v>
      </c>
      <c r="CC793">
        <v>791</v>
      </c>
    </row>
    <row r="794" spans="1:81" x14ac:dyDescent="0.3">
      <c r="A794" s="1" t="s">
        <v>72</v>
      </c>
      <c r="B794" s="1" t="s">
        <v>52</v>
      </c>
      <c r="C794" s="1" t="s">
        <v>868</v>
      </c>
      <c r="D794" s="6">
        <v>81.8</v>
      </c>
      <c r="E794" s="6">
        <v>-1.6</v>
      </c>
      <c r="F794" s="1">
        <v>4</v>
      </c>
      <c r="CC794">
        <v>792</v>
      </c>
    </row>
    <row r="795" spans="1:81" x14ac:dyDescent="0.3">
      <c r="A795" s="1" t="s">
        <v>72</v>
      </c>
      <c r="B795" s="1" t="s">
        <v>52</v>
      </c>
      <c r="C795" s="1" t="s">
        <v>869</v>
      </c>
      <c r="D795" s="6">
        <v>86.7</v>
      </c>
      <c r="E795" s="6">
        <v>8.6</v>
      </c>
      <c r="F795" s="1">
        <v>12</v>
      </c>
      <c r="CC795">
        <v>793</v>
      </c>
    </row>
    <row r="796" spans="1:81" x14ac:dyDescent="0.3">
      <c r="A796" s="1" t="s">
        <v>77</v>
      </c>
      <c r="B796" s="1" t="s">
        <v>53</v>
      </c>
      <c r="C796" s="1" t="s">
        <v>870</v>
      </c>
      <c r="D796" s="6">
        <v>72</v>
      </c>
      <c r="E796" s="6">
        <v>30.6</v>
      </c>
      <c r="F796" s="1">
        <v>35</v>
      </c>
      <c r="CC796">
        <v>794</v>
      </c>
    </row>
    <row r="797" spans="1:81" x14ac:dyDescent="0.3">
      <c r="A797" s="1" t="s">
        <v>77</v>
      </c>
      <c r="B797" s="1" t="s">
        <v>53</v>
      </c>
      <c r="C797" s="1" t="s">
        <v>871</v>
      </c>
      <c r="D797" s="6">
        <v>88.1</v>
      </c>
      <c r="E797" s="6">
        <v>28.1</v>
      </c>
      <c r="F797" s="1">
        <v>37</v>
      </c>
      <c r="CC797">
        <v>795</v>
      </c>
    </row>
    <row r="798" spans="1:81" x14ac:dyDescent="0.3">
      <c r="A798" s="1" t="s">
        <v>77</v>
      </c>
      <c r="B798" s="1" t="s">
        <v>53</v>
      </c>
      <c r="C798" s="1" t="s">
        <v>872</v>
      </c>
      <c r="D798" s="6">
        <v>89.5</v>
      </c>
      <c r="E798" s="6">
        <v>7</v>
      </c>
      <c r="F798" s="1">
        <v>20</v>
      </c>
      <c r="CC798">
        <v>796</v>
      </c>
    </row>
    <row r="799" spans="1:81" x14ac:dyDescent="0.3">
      <c r="A799" s="1" t="s">
        <v>77</v>
      </c>
      <c r="B799" s="1" t="s">
        <v>53</v>
      </c>
      <c r="C799" s="1" t="s">
        <v>873</v>
      </c>
      <c r="D799" s="6">
        <v>90.5</v>
      </c>
      <c r="E799" s="6">
        <v>4</v>
      </c>
      <c r="F799" s="1">
        <v>16</v>
      </c>
      <c r="CC799">
        <v>797</v>
      </c>
    </row>
    <row r="800" spans="1:81" x14ac:dyDescent="0.3">
      <c r="A800" s="1" t="s">
        <v>77</v>
      </c>
      <c r="B800" s="1" t="s">
        <v>53</v>
      </c>
      <c r="C800" s="1" t="s">
        <v>874</v>
      </c>
      <c r="D800" s="6">
        <v>89.7</v>
      </c>
      <c r="E800" s="6">
        <v>27.5</v>
      </c>
      <c r="F800" s="1">
        <v>36</v>
      </c>
      <c r="CC800">
        <v>798</v>
      </c>
    </row>
    <row r="801" spans="1:81" x14ac:dyDescent="0.3">
      <c r="A801" s="1" t="s">
        <v>77</v>
      </c>
      <c r="B801" s="1" t="s">
        <v>53</v>
      </c>
      <c r="C801" s="1" t="s">
        <v>875</v>
      </c>
      <c r="D801" s="6">
        <v>88</v>
      </c>
      <c r="E801" s="6">
        <v>26.9</v>
      </c>
      <c r="F801" s="1">
        <v>32</v>
      </c>
      <c r="CC801">
        <v>799</v>
      </c>
    </row>
    <row r="802" spans="1:81" x14ac:dyDescent="0.3">
      <c r="A802" s="1" t="s">
        <v>77</v>
      </c>
      <c r="B802" s="1" t="s">
        <v>53</v>
      </c>
      <c r="C802" s="1" t="s">
        <v>876</v>
      </c>
      <c r="D802" s="6">
        <v>87.9</v>
      </c>
      <c r="E802" s="6">
        <v>12.6</v>
      </c>
      <c r="F802" s="1">
        <v>24</v>
      </c>
      <c r="CC802">
        <v>800</v>
      </c>
    </row>
    <row r="803" spans="1:81" x14ac:dyDescent="0.3">
      <c r="A803" s="1" t="s">
        <v>77</v>
      </c>
      <c r="B803" s="1" t="s">
        <v>53</v>
      </c>
      <c r="C803" s="1" t="s">
        <v>877</v>
      </c>
      <c r="D803" s="6">
        <v>90.4</v>
      </c>
      <c r="E803" s="6">
        <v>15.8</v>
      </c>
      <c r="F803" s="1">
        <v>21</v>
      </c>
      <c r="CC803">
        <v>801</v>
      </c>
    </row>
    <row r="804" spans="1:81" x14ac:dyDescent="0.3">
      <c r="A804" s="1" t="s">
        <v>77</v>
      </c>
      <c r="B804" s="1" t="s">
        <v>53</v>
      </c>
      <c r="C804" s="1" t="s">
        <v>878</v>
      </c>
      <c r="D804" s="6">
        <v>87.8</v>
      </c>
      <c r="E804" s="6">
        <v>7.7</v>
      </c>
      <c r="F804" s="1">
        <v>22</v>
      </c>
      <c r="CC804">
        <v>802</v>
      </c>
    </row>
    <row r="805" spans="1:81" x14ac:dyDescent="0.3">
      <c r="A805" s="1" t="s">
        <v>77</v>
      </c>
      <c r="B805" s="1" t="s">
        <v>53</v>
      </c>
      <c r="C805" s="1" t="s">
        <v>879</v>
      </c>
      <c r="D805" s="6">
        <v>95.5</v>
      </c>
      <c r="E805" s="6">
        <v>26</v>
      </c>
      <c r="F805" s="1">
        <v>30</v>
      </c>
      <c r="CC805">
        <v>803</v>
      </c>
    </row>
    <row r="806" spans="1:81" x14ac:dyDescent="0.3">
      <c r="A806" s="1" t="s">
        <v>77</v>
      </c>
      <c r="B806" s="1" t="s">
        <v>53</v>
      </c>
      <c r="C806" s="1" t="s">
        <v>880</v>
      </c>
      <c r="D806" s="6">
        <v>68.599999999999994</v>
      </c>
      <c r="E806" s="6">
        <v>34</v>
      </c>
      <c r="F806" s="1">
        <v>39</v>
      </c>
      <c r="CC806">
        <v>804</v>
      </c>
    </row>
    <row r="807" spans="1:81" x14ac:dyDescent="0.3">
      <c r="A807" s="1" t="s">
        <v>77</v>
      </c>
      <c r="B807" s="1" t="s">
        <v>53</v>
      </c>
      <c r="C807" s="1" t="s">
        <v>881</v>
      </c>
      <c r="D807" s="6">
        <v>93.4</v>
      </c>
      <c r="E807" s="6">
        <v>15</v>
      </c>
      <c r="F807" s="1">
        <v>20</v>
      </c>
      <c r="CC807">
        <v>805</v>
      </c>
    </row>
    <row r="808" spans="1:81" x14ac:dyDescent="0.3">
      <c r="A808" s="1" t="s">
        <v>77</v>
      </c>
      <c r="B808" s="1" t="s">
        <v>53</v>
      </c>
      <c r="C808" s="1" t="s">
        <v>882</v>
      </c>
      <c r="D808" s="6">
        <v>87.1</v>
      </c>
      <c r="E808" s="6">
        <v>29</v>
      </c>
      <c r="F808" s="1">
        <v>35</v>
      </c>
      <c r="CC808">
        <v>806</v>
      </c>
    </row>
    <row r="809" spans="1:81" x14ac:dyDescent="0.3">
      <c r="A809" s="1" t="s">
        <v>77</v>
      </c>
      <c r="B809" s="1" t="s">
        <v>53</v>
      </c>
      <c r="C809" s="1" t="s">
        <v>883</v>
      </c>
      <c r="D809" s="6">
        <v>88</v>
      </c>
      <c r="E809" s="6">
        <v>26.5</v>
      </c>
      <c r="F809" s="1">
        <v>35</v>
      </c>
      <c r="CC809">
        <v>807</v>
      </c>
    </row>
    <row r="810" spans="1:81" x14ac:dyDescent="0.3">
      <c r="A810" s="1" t="s">
        <v>77</v>
      </c>
      <c r="B810" s="1" t="s">
        <v>53</v>
      </c>
      <c r="C810" s="1" t="s">
        <v>884</v>
      </c>
      <c r="D810" s="6">
        <v>87.6</v>
      </c>
      <c r="E810" s="6">
        <v>29.3</v>
      </c>
      <c r="F810" s="1">
        <v>39</v>
      </c>
      <c r="CC810">
        <v>808</v>
      </c>
    </row>
    <row r="811" spans="1:81" x14ac:dyDescent="0.3">
      <c r="A811" s="1" t="s">
        <v>77</v>
      </c>
      <c r="B811" s="1" t="s">
        <v>53</v>
      </c>
      <c r="C811" s="1" t="s">
        <v>885</v>
      </c>
      <c r="D811" s="6">
        <v>90.2</v>
      </c>
      <c r="E811" s="6">
        <v>12</v>
      </c>
      <c r="F811" s="1">
        <v>22</v>
      </c>
      <c r="CC811">
        <v>809</v>
      </c>
    </row>
    <row r="812" spans="1:81" x14ac:dyDescent="0.3">
      <c r="A812" s="1" t="s">
        <v>77</v>
      </c>
      <c r="B812" s="1" t="s">
        <v>53</v>
      </c>
      <c r="C812" s="1" t="s">
        <v>886</v>
      </c>
      <c r="D812" s="6">
        <v>90.5</v>
      </c>
      <c r="E812" s="6">
        <v>30.2</v>
      </c>
      <c r="F812" s="1">
        <v>36</v>
      </c>
      <c r="CC812">
        <v>810</v>
      </c>
    </row>
    <row r="813" spans="1:81" x14ac:dyDescent="0.3">
      <c r="A813" s="1" t="s">
        <v>77</v>
      </c>
      <c r="B813" s="1" t="s">
        <v>53</v>
      </c>
      <c r="C813" s="1" t="s">
        <v>887</v>
      </c>
      <c r="D813" s="6">
        <v>88.1</v>
      </c>
      <c r="E813" s="6">
        <v>27.3</v>
      </c>
      <c r="F813" s="1">
        <v>21</v>
      </c>
      <c r="CC813">
        <v>811</v>
      </c>
    </row>
    <row r="814" spans="1:81" x14ac:dyDescent="0.3">
      <c r="A814" s="1" t="s">
        <v>77</v>
      </c>
      <c r="B814" s="1" t="s">
        <v>53</v>
      </c>
      <c r="C814" s="1" t="s">
        <v>888</v>
      </c>
      <c r="D814" s="6">
        <v>81.099999999999994</v>
      </c>
      <c r="E814" s="6">
        <v>24.5</v>
      </c>
      <c r="F814" s="1">
        <v>29</v>
      </c>
      <c r="CC814">
        <v>812</v>
      </c>
    </row>
    <row r="815" spans="1:81" x14ac:dyDescent="0.3">
      <c r="A815" s="1" t="s">
        <v>77</v>
      </c>
      <c r="B815" s="1" t="s">
        <v>54</v>
      </c>
      <c r="C815" s="1" t="s">
        <v>889</v>
      </c>
      <c r="D815" s="6">
        <v>88.3</v>
      </c>
      <c r="E815" s="6">
        <v>13</v>
      </c>
      <c r="F815" s="1">
        <v>17</v>
      </c>
      <c r="CC815">
        <v>813</v>
      </c>
    </row>
    <row r="816" spans="1:81" x14ac:dyDescent="0.3">
      <c r="A816" s="1" t="s">
        <v>77</v>
      </c>
      <c r="B816" s="1" t="s">
        <v>54</v>
      </c>
      <c r="C816" s="1" t="s">
        <v>890</v>
      </c>
      <c r="D816" s="6">
        <v>85.5</v>
      </c>
      <c r="E816" s="6">
        <v>10.4</v>
      </c>
      <c r="F816" s="1">
        <v>19</v>
      </c>
      <c r="CC816">
        <v>814</v>
      </c>
    </row>
    <row r="817" spans="1:81" x14ac:dyDescent="0.3">
      <c r="A817" s="1" t="s">
        <v>77</v>
      </c>
      <c r="B817" s="1" t="s">
        <v>54</v>
      </c>
      <c r="C817" s="1" t="s">
        <v>891</v>
      </c>
      <c r="D817" s="6">
        <v>81.099999999999994</v>
      </c>
      <c r="E817" s="6">
        <v>3.5</v>
      </c>
      <c r="F817" s="1">
        <v>7</v>
      </c>
      <c r="CC817">
        <v>815</v>
      </c>
    </row>
    <row r="818" spans="1:81" x14ac:dyDescent="0.3">
      <c r="A818" s="1" t="s">
        <v>77</v>
      </c>
      <c r="B818" s="1" t="s">
        <v>54</v>
      </c>
      <c r="C818" s="1" t="s">
        <v>892</v>
      </c>
      <c r="D818" s="6">
        <v>84.5</v>
      </c>
      <c r="E818" s="6">
        <v>8.8000000000000007</v>
      </c>
      <c r="F818" s="1">
        <v>10</v>
      </c>
      <c r="CC818">
        <v>816</v>
      </c>
    </row>
    <row r="819" spans="1:81" x14ac:dyDescent="0.3">
      <c r="A819" s="1" t="s">
        <v>77</v>
      </c>
      <c r="B819" s="1" t="s">
        <v>54</v>
      </c>
      <c r="C819" s="1" t="s">
        <v>893</v>
      </c>
      <c r="D819" s="6">
        <v>82.3</v>
      </c>
      <c r="E819" s="6">
        <v>6.5</v>
      </c>
      <c r="F819" s="1">
        <v>3</v>
      </c>
      <c r="CC819">
        <v>817</v>
      </c>
    </row>
    <row r="820" spans="1:81" x14ac:dyDescent="0.3">
      <c r="A820" s="1" t="s">
        <v>77</v>
      </c>
      <c r="B820" s="1" t="s">
        <v>54</v>
      </c>
      <c r="C820" s="1" t="s">
        <v>894</v>
      </c>
      <c r="D820" s="6">
        <v>84.2</v>
      </c>
      <c r="E820" s="6">
        <v>10.4</v>
      </c>
      <c r="F820" s="1">
        <v>17</v>
      </c>
      <c r="CC820">
        <v>818</v>
      </c>
    </row>
    <row r="821" spans="1:81" x14ac:dyDescent="0.3">
      <c r="A821" s="1" t="s">
        <v>77</v>
      </c>
      <c r="B821" s="1" t="s">
        <v>54</v>
      </c>
      <c r="C821" s="1" t="s">
        <v>895</v>
      </c>
      <c r="D821" s="6">
        <v>82.5</v>
      </c>
      <c r="E821" s="6">
        <v>6.9</v>
      </c>
      <c r="F821" s="1">
        <v>1</v>
      </c>
      <c r="CC821">
        <v>819</v>
      </c>
    </row>
    <row r="822" spans="1:81" x14ac:dyDescent="0.3">
      <c r="A822" s="1" t="s">
        <v>77</v>
      </c>
      <c r="B822" s="1" t="s">
        <v>54</v>
      </c>
      <c r="C822" s="1" t="s">
        <v>896</v>
      </c>
      <c r="D822" s="6">
        <v>89.5</v>
      </c>
      <c r="E822" s="6">
        <v>16.2</v>
      </c>
      <c r="F822" s="1">
        <v>21</v>
      </c>
      <c r="CC822">
        <v>820</v>
      </c>
    </row>
    <row r="823" spans="1:81" x14ac:dyDescent="0.3">
      <c r="A823" s="1" t="s">
        <v>77</v>
      </c>
      <c r="B823" s="1" t="s">
        <v>54</v>
      </c>
      <c r="C823" s="1" t="s">
        <v>897</v>
      </c>
      <c r="D823" s="6">
        <v>81.7</v>
      </c>
      <c r="E823" s="6">
        <v>7</v>
      </c>
      <c r="F823" s="1">
        <v>9</v>
      </c>
      <c r="CC823">
        <v>821</v>
      </c>
    </row>
    <row r="824" spans="1:81" x14ac:dyDescent="0.3">
      <c r="A824" s="1" t="s">
        <v>77</v>
      </c>
      <c r="B824" s="1" t="s">
        <v>54</v>
      </c>
      <c r="C824" s="1" t="s">
        <v>898</v>
      </c>
      <c r="D824" s="6">
        <v>88.4</v>
      </c>
      <c r="E824" s="6">
        <v>14</v>
      </c>
      <c r="F824" s="1">
        <v>19</v>
      </c>
      <c r="CC824">
        <v>822</v>
      </c>
    </row>
    <row r="825" spans="1:81" x14ac:dyDescent="0.3">
      <c r="A825" s="1" t="s">
        <v>77</v>
      </c>
      <c r="B825" s="1" t="s">
        <v>54</v>
      </c>
      <c r="C825" s="1" t="s">
        <v>899</v>
      </c>
      <c r="D825" s="6">
        <v>89.5</v>
      </c>
      <c r="E825" s="6">
        <v>15.7</v>
      </c>
      <c r="F825" s="1">
        <v>0</v>
      </c>
      <c r="CC825">
        <v>823</v>
      </c>
    </row>
    <row r="826" spans="1:81" x14ac:dyDescent="0.3">
      <c r="A826" s="1" t="s">
        <v>77</v>
      </c>
      <c r="B826" s="1" t="s">
        <v>54</v>
      </c>
      <c r="C826" s="1" t="s">
        <v>900</v>
      </c>
      <c r="D826" s="6">
        <v>90.9</v>
      </c>
      <c r="E826" s="6">
        <v>18.600000000000001</v>
      </c>
      <c r="F826" s="1">
        <v>20</v>
      </c>
      <c r="CC826">
        <v>824</v>
      </c>
    </row>
    <row r="827" spans="1:81" x14ac:dyDescent="0.3">
      <c r="A827" s="1" t="s">
        <v>77</v>
      </c>
      <c r="B827" s="1" t="s">
        <v>54</v>
      </c>
      <c r="C827" s="1" t="s">
        <v>901</v>
      </c>
      <c r="D827" s="6">
        <v>90.5</v>
      </c>
      <c r="E827" s="6">
        <v>17.7</v>
      </c>
      <c r="F827" s="1">
        <v>10</v>
      </c>
      <c r="CC827">
        <v>825</v>
      </c>
    </row>
    <row r="828" spans="1:81" x14ac:dyDescent="0.3">
      <c r="A828" s="1" t="s">
        <v>77</v>
      </c>
      <c r="B828" s="1" t="s">
        <v>54</v>
      </c>
      <c r="C828" s="1" t="s">
        <v>902</v>
      </c>
      <c r="D828" s="6">
        <v>86.5</v>
      </c>
      <c r="E828" s="6">
        <v>10.9</v>
      </c>
      <c r="F828" s="1">
        <v>16</v>
      </c>
      <c r="CC828">
        <v>826</v>
      </c>
    </row>
    <row r="829" spans="1:81" x14ac:dyDescent="0.3">
      <c r="A829" s="1" t="s">
        <v>77</v>
      </c>
      <c r="B829" s="1" t="s">
        <v>54</v>
      </c>
      <c r="C829" s="1" t="s">
        <v>903</v>
      </c>
      <c r="D829" s="6">
        <v>86.6</v>
      </c>
      <c r="E829" s="6">
        <v>10.4</v>
      </c>
      <c r="F829" s="1">
        <v>12</v>
      </c>
      <c r="CC829">
        <v>827</v>
      </c>
    </row>
    <row r="830" spans="1:81" x14ac:dyDescent="0.3">
      <c r="A830" s="1" t="s">
        <v>77</v>
      </c>
      <c r="B830" s="1" t="s">
        <v>54</v>
      </c>
      <c r="C830" s="1" t="s">
        <v>904</v>
      </c>
      <c r="D830" s="6">
        <v>89.7</v>
      </c>
      <c r="E830" s="6">
        <v>14.2</v>
      </c>
      <c r="F830" s="1">
        <v>11</v>
      </c>
      <c r="CC830">
        <v>828</v>
      </c>
    </row>
    <row r="831" spans="1:81" x14ac:dyDescent="0.3">
      <c r="A831" s="1" t="s">
        <v>77</v>
      </c>
      <c r="B831" s="1" t="s">
        <v>54</v>
      </c>
      <c r="C831" s="1" t="s">
        <v>905</v>
      </c>
      <c r="D831" s="6">
        <v>85.9</v>
      </c>
      <c r="E831" s="6">
        <v>10.199999999999999</v>
      </c>
      <c r="F831" s="1">
        <v>9</v>
      </c>
      <c r="CC831">
        <v>829</v>
      </c>
    </row>
    <row r="832" spans="1:81" x14ac:dyDescent="0.3">
      <c r="A832" s="1" t="s">
        <v>77</v>
      </c>
      <c r="B832" s="1" t="s">
        <v>54</v>
      </c>
      <c r="C832" s="1" t="s">
        <v>906</v>
      </c>
      <c r="D832" s="6">
        <v>85.5</v>
      </c>
      <c r="E832" s="6">
        <v>8.8000000000000007</v>
      </c>
      <c r="F832" s="1">
        <v>14</v>
      </c>
      <c r="CC832">
        <v>830</v>
      </c>
    </row>
    <row r="833" spans="1:81" x14ac:dyDescent="0.3">
      <c r="A833" s="1" t="s">
        <v>77</v>
      </c>
      <c r="B833" s="1" t="s">
        <v>54</v>
      </c>
      <c r="C833" s="1" t="s">
        <v>907</v>
      </c>
      <c r="D833" s="6">
        <v>86.2</v>
      </c>
      <c r="E833" s="6">
        <v>9.4</v>
      </c>
      <c r="F833" s="1">
        <v>15</v>
      </c>
      <c r="CC833">
        <v>831</v>
      </c>
    </row>
    <row r="834" spans="1:81" x14ac:dyDescent="0.3">
      <c r="A834" s="1" t="s">
        <v>77</v>
      </c>
      <c r="B834" s="1" t="s">
        <v>54</v>
      </c>
      <c r="C834" s="1" t="s">
        <v>908</v>
      </c>
      <c r="D834" s="6">
        <v>87.9</v>
      </c>
      <c r="E834" s="6">
        <v>10.7</v>
      </c>
      <c r="F834" s="1">
        <v>10</v>
      </c>
      <c r="CC834">
        <v>832</v>
      </c>
    </row>
    <row r="835" spans="1:81" x14ac:dyDescent="0.3">
      <c r="A835" s="1" t="s">
        <v>77</v>
      </c>
      <c r="B835" s="1" t="s">
        <v>54</v>
      </c>
      <c r="C835" s="1" t="s">
        <v>909</v>
      </c>
      <c r="D835" s="6">
        <v>89.4</v>
      </c>
      <c r="E835" s="6">
        <v>16.600000000000001</v>
      </c>
      <c r="F835" s="1">
        <v>23</v>
      </c>
      <c r="CC835">
        <v>833</v>
      </c>
    </row>
    <row r="836" spans="1:81" x14ac:dyDescent="0.3">
      <c r="A836" s="1" t="s">
        <v>72</v>
      </c>
      <c r="B836" s="1" t="s">
        <v>55</v>
      </c>
      <c r="C836" s="1" t="s">
        <v>910</v>
      </c>
      <c r="D836" s="6">
        <v>77.8</v>
      </c>
      <c r="E836" s="6">
        <v>0.1</v>
      </c>
      <c r="F836" s="1">
        <v>3</v>
      </c>
      <c r="CC836">
        <v>834</v>
      </c>
    </row>
    <row r="837" spans="1:81" x14ac:dyDescent="0.3">
      <c r="A837" s="1" t="s">
        <v>72</v>
      </c>
      <c r="B837" s="1" t="s">
        <v>56</v>
      </c>
      <c r="C837" s="1" t="s">
        <v>911</v>
      </c>
      <c r="D837" s="6">
        <v>77.2</v>
      </c>
      <c r="E837" s="6">
        <v>-6.6</v>
      </c>
      <c r="F837" s="1">
        <v>-14</v>
      </c>
      <c r="CC837">
        <v>835</v>
      </c>
    </row>
    <row r="838" spans="1:81" x14ac:dyDescent="0.3">
      <c r="A838" s="1" t="s">
        <v>72</v>
      </c>
      <c r="B838" s="1" t="s">
        <v>56</v>
      </c>
      <c r="C838" s="1" t="s">
        <v>912</v>
      </c>
      <c r="D838" s="6">
        <v>80.7</v>
      </c>
      <c r="E838" s="6">
        <v>-17.8</v>
      </c>
      <c r="F838" s="1">
        <v>-12</v>
      </c>
      <c r="CC838">
        <v>836</v>
      </c>
    </row>
    <row r="839" spans="1:81" x14ac:dyDescent="0.3">
      <c r="A839" s="1" t="s">
        <v>72</v>
      </c>
      <c r="B839" s="1" t="s">
        <v>56</v>
      </c>
      <c r="C839" s="1" t="s">
        <v>913</v>
      </c>
      <c r="D839" s="6">
        <v>83.4</v>
      </c>
      <c r="E839" s="6">
        <v>-7.1</v>
      </c>
      <c r="F839" s="1">
        <v>-5</v>
      </c>
      <c r="CC839">
        <v>837</v>
      </c>
    </row>
    <row r="840" spans="1:81" x14ac:dyDescent="0.3">
      <c r="A840" s="1" t="s">
        <v>72</v>
      </c>
      <c r="B840" s="1" t="s">
        <v>56</v>
      </c>
      <c r="C840" s="1" t="s">
        <v>914</v>
      </c>
      <c r="D840" s="6">
        <v>83.8</v>
      </c>
      <c r="E840" s="6">
        <v>-8.6</v>
      </c>
      <c r="F840" s="1">
        <v>-8</v>
      </c>
      <c r="CC840">
        <v>838</v>
      </c>
    </row>
    <row r="841" spans="1:81" x14ac:dyDescent="0.3">
      <c r="A841" s="1" t="s">
        <v>72</v>
      </c>
      <c r="B841" s="1" t="s">
        <v>56</v>
      </c>
      <c r="C841" s="1" t="s">
        <v>915</v>
      </c>
      <c r="D841" s="6">
        <v>82.2</v>
      </c>
      <c r="E841" s="6">
        <v>-7.9</v>
      </c>
      <c r="F841" s="1">
        <v>-7</v>
      </c>
      <c r="CC841">
        <v>839</v>
      </c>
    </row>
    <row r="842" spans="1:81" x14ac:dyDescent="0.3">
      <c r="A842" s="1" t="s">
        <v>72</v>
      </c>
      <c r="B842" s="1" t="s">
        <v>56</v>
      </c>
      <c r="C842" s="1" t="s">
        <v>916</v>
      </c>
      <c r="D842" s="6">
        <v>82.8</v>
      </c>
      <c r="E842" s="6">
        <v>-19</v>
      </c>
      <c r="F842" s="1">
        <v>-3</v>
      </c>
      <c r="CC842">
        <v>840</v>
      </c>
    </row>
    <row r="843" spans="1:81" x14ac:dyDescent="0.3">
      <c r="A843" s="1" t="s">
        <v>72</v>
      </c>
      <c r="B843" s="1" t="s">
        <v>56</v>
      </c>
      <c r="C843" s="1" t="s">
        <v>917</v>
      </c>
      <c r="D843" s="6">
        <v>77.2</v>
      </c>
      <c r="E843" s="6">
        <v>-6.6</v>
      </c>
      <c r="F843" s="1">
        <v>-3</v>
      </c>
      <c r="CC843">
        <v>841</v>
      </c>
    </row>
    <row r="844" spans="1:81" x14ac:dyDescent="0.3">
      <c r="A844" s="1" t="s">
        <v>72</v>
      </c>
      <c r="B844" s="1" t="s">
        <v>56</v>
      </c>
      <c r="C844" s="1" t="s">
        <v>918</v>
      </c>
      <c r="D844" s="6">
        <v>74.3</v>
      </c>
      <c r="E844" s="6">
        <v>-13.4</v>
      </c>
      <c r="F844" s="1">
        <v>-11</v>
      </c>
      <c r="CC844">
        <v>842</v>
      </c>
    </row>
    <row r="845" spans="1:81" x14ac:dyDescent="0.3">
      <c r="A845" s="1" t="s">
        <v>72</v>
      </c>
      <c r="B845" s="1" t="s">
        <v>56</v>
      </c>
      <c r="C845" s="1" t="s">
        <v>919</v>
      </c>
      <c r="D845" s="6">
        <v>83.3</v>
      </c>
      <c r="E845" s="6">
        <v>-4.5999999999999996</v>
      </c>
      <c r="F845" s="1">
        <v>-1</v>
      </c>
      <c r="CC845">
        <v>843</v>
      </c>
    </row>
    <row r="846" spans="1:81" x14ac:dyDescent="0.3">
      <c r="A846" s="1" t="s">
        <v>72</v>
      </c>
      <c r="B846" s="1" t="s">
        <v>56</v>
      </c>
      <c r="C846" s="1" t="s">
        <v>920</v>
      </c>
      <c r="D846" s="6">
        <v>82.4</v>
      </c>
      <c r="E846" s="6">
        <v>-9.3000000000000007</v>
      </c>
      <c r="F846" s="1">
        <v>-4</v>
      </c>
      <c r="CC846">
        <v>844</v>
      </c>
    </row>
    <row r="847" spans="1:81" x14ac:dyDescent="0.3">
      <c r="A847" s="1" t="s">
        <v>72</v>
      </c>
      <c r="B847" s="1" t="s">
        <v>56</v>
      </c>
      <c r="C847" s="1" t="s">
        <v>921</v>
      </c>
      <c r="D847" s="6">
        <v>81</v>
      </c>
      <c r="E847" s="6">
        <v>-9</v>
      </c>
      <c r="F847" s="1">
        <v>-7</v>
      </c>
      <c r="CC847">
        <v>845</v>
      </c>
    </row>
    <row r="848" spans="1:81" x14ac:dyDescent="0.3">
      <c r="A848" s="1" t="s">
        <v>72</v>
      </c>
      <c r="B848" s="1" t="s">
        <v>56</v>
      </c>
      <c r="C848" s="1" t="s">
        <v>922</v>
      </c>
      <c r="D848" s="6">
        <v>70.7</v>
      </c>
      <c r="E848" s="6">
        <v>-2.6</v>
      </c>
      <c r="F848" s="1">
        <v>-3</v>
      </c>
      <c r="CC848">
        <v>846</v>
      </c>
    </row>
    <row r="849" spans="1:81" x14ac:dyDescent="0.3">
      <c r="A849" s="1" t="s">
        <v>72</v>
      </c>
      <c r="B849" s="1" t="s">
        <v>56</v>
      </c>
      <c r="C849" s="1" t="s">
        <v>923</v>
      </c>
      <c r="D849" s="6">
        <v>81.099999999999994</v>
      </c>
      <c r="E849" s="6">
        <v>-9.6</v>
      </c>
      <c r="F849" s="1">
        <v>-5</v>
      </c>
      <c r="CC849">
        <v>847</v>
      </c>
    </row>
    <row r="850" spans="1:81" x14ac:dyDescent="0.3">
      <c r="A850" s="1" t="s">
        <v>72</v>
      </c>
      <c r="B850" s="1" t="s">
        <v>56</v>
      </c>
      <c r="C850" s="1" t="s">
        <v>924</v>
      </c>
      <c r="D850" s="6">
        <v>81.099999999999994</v>
      </c>
      <c r="E850" s="6">
        <v>-11.5</v>
      </c>
      <c r="F850" s="1">
        <v>-6</v>
      </c>
      <c r="CC850">
        <v>848</v>
      </c>
    </row>
    <row r="851" spans="1:81" x14ac:dyDescent="0.3">
      <c r="A851" s="1" t="s">
        <v>72</v>
      </c>
      <c r="B851" s="1" t="s">
        <v>56</v>
      </c>
      <c r="C851" s="1" t="s">
        <v>925</v>
      </c>
      <c r="D851" s="6">
        <v>84.3</v>
      </c>
      <c r="E851" s="6">
        <v>-7</v>
      </c>
      <c r="F851" s="1">
        <v>-6</v>
      </c>
      <c r="CC851">
        <v>849</v>
      </c>
    </row>
    <row r="852" spans="1:81" x14ac:dyDescent="0.3">
      <c r="A852" s="1" t="s">
        <v>72</v>
      </c>
      <c r="B852" s="1" t="s">
        <v>56</v>
      </c>
      <c r="C852" s="1" t="s">
        <v>926</v>
      </c>
      <c r="D852" s="6">
        <v>83.3</v>
      </c>
      <c r="E852" s="6">
        <v>-5.5</v>
      </c>
      <c r="F852" s="1">
        <v>-5</v>
      </c>
      <c r="CC852">
        <v>850</v>
      </c>
    </row>
    <row r="853" spans="1:81" x14ac:dyDescent="0.3">
      <c r="A853" s="1" t="s">
        <v>72</v>
      </c>
      <c r="B853" s="1" t="s">
        <v>56</v>
      </c>
      <c r="C853" s="1" t="s">
        <v>927</v>
      </c>
      <c r="D853" s="6">
        <v>81.5</v>
      </c>
      <c r="E853" s="6">
        <v>-6.9</v>
      </c>
      <c r="F853" s="1">
        <v>-5</v>
      </c>
      <c r="CC853">
        <v>851</v>
      </c>
    </row>
    <row r="854" spans="1:81" x14ac:dyDescent="0.3">
      <c r="A854" s="1" t="s">
        <v>72</v>
      </c>
      <c r="B854" s="1" t="s">
        <v>56</v>
      </c>
      <c r="C854" s="1" t="s">
        <v>928</v>
      </c>
      <c r="D854" s="6">
        <v>79</v>
      </c>
      <c r="E854" s="6">
        <v>-6.8</v>
      </c>
      <c r="F854" s="1">
        <v>-5</v>
      </c>
      <c r="CC854">
        <v>852</v>
      </c>
    </row>
    <row r="855" spans="1:81" x14ac:dyDescent="0.3">
      <c r="A855" s="1" t="s">
        <v>72</v>
      </c>
      <c r="B855" s="1" t="s">
        <v>56</v>
      </c>
      <c r="C855" s="1" t="s">
        <v>929</v>
      </c>
      <c r="D855" s="6">
        <v>83.5</v>
      </c>
      <c r="E855" s="6">
        <v>-5.7</v>
      </c>
      <c r="F855" s="1">
        <v>-6</v>
      </c>
      <c r="CC855">
        <v>853</v>
      </c>
    </row>
    <row r="856" spans="1:81" x14ac:dyDescent="0.3">
      <c r="A856" s="1" t="s">
        <v>77</v>
      </c>
      <c r="B856" s="1" t="s">
        <v>57</v>
      </c>
      <c r="C856" s="1" t="s">
        <v>930</v>
      </c>
      <c r="D856" s="6">
        <v>80.5</v>
      </c>
      <c r="E856" s="6">
        <v>17.600000000000001</v>
      </c>
      <c r="F856" s="1">
        <v>28</v>
      </c>
      <c r="CC856">
        <v>854</v>
      </c>
    </row>
    <row r="857" spans="1:81" x14ac:dyDescent="0.3">
      <c r="A857" s="1" t="s">
        <v>77</v>
      </c>
      <c r="B857" s="1" t="s">
        <v>57</v>
      </c>
      <c r="C857" s="1" t="s">
        <v>931</v>
      </c>
      <c r="D857" s="6">
        <v>84.1</v>
      </c>
      <c r="E857" s="6">
        <v>9.6</v>
      </c>
      <c r="F857" s="1">
        <v>10</v>
      </c>
      <c r="CC857">
        <v>855</v>
      </c>
    </row>
    <row r="858" spans="1:81" x14ac:dyDescent="0.3">
      <c r="A858" s="1" t="s">
        <v>77</v>
      </c>
      <c r="B858" s="1" t="s">
        <v>57</v>
      </c>
      <c r="C858" s="1" t="s">
        <v>932</v>
      </c>
      <c r="D858" s="6">
        <v>86.7</v>
      </c>
      <c r="E858" s="6">
        <v>13.3</v>
      </c>
      <c r="F858" s="1">
        <v>17</v>
      </c>
      <c r="CC858">
        <v>856</v>
      </c>
    </row>
    <row r="859" spans="1:81" x14ac:dyDescent="0.3">
      <c r="A859" s="1" t="s">
        <v>132</v>
      </c>
      <c r="B859" s="1" t="s">
        <v>58</v>
      </c>
      <c r="C859" s="1" t="s">
        <v>933</v>
      </c>
      <c r="D859" s="6">
        <v>111.1</v>
      </c>
      <c r="E859" s="6">
        <v>46</v>
      </c>
      <c r="F859" s="1">
        <v>49</v>
      </c>
      <c r="CC859">
        <v>857</v>
      </c>
    </row>
    <row r="860" spans="1:81" x14ac:dyDescent="0.3">
      <c r="A860" s="1" t="s">
        <v>77</v>
      </c>
      <c r="B860" s="1" t="s">
        <v>59</v>
      </c>
      <c r="C860" s="1" t="s">
        <v>934</v>
      </c>
      <c r="D860" s="6">
        <v>92.8</v>
      </c>
      <c r="E860" s="6">
        <v>25.9</v>
      </c>
      <c r="F860" s="1">
        <v>24</v>
      </c>
      <c r="CC860">
        <v>858</v>
      </c>
    </row>
    <row r="861" spans="1:81" x14ac:dyDescent="0.3">
      <c r="A861" s="1" t="s">
        <v>77</v>
      </c>
      <c r="B861" s="1" t="s">
        <v>59</v>
      </c>
      <c r="C861" s="1" t="s">
        <v>935</v>
      </c>
      <c r="D861" s="6">
        <v>92.7</v>
      </c>
      <c r="E861" s="6">
        <v>31.8</v>
      </c>
      <c r="F861" s="1">
        <v>39</v>
      </c>
      <c r="CC861">
        <v>859</v>
      </c>
    </row>
    <row r="862" spans="1:81" x14ac:dyDescent="0.3">
      <c r="A862" s="1" t="s">
        <v>77</v>
      </c>
      <c r="B862" s="1" t="s">
        <v>59</v>
      </c>
      <c r="C862" s="1" t="s">
        <v>936</v>
      </c>
      <c r="D862" s="6">
        <v>92.2</v>
      </c>
      <c r="E862" s="6">
        <v>30.9</v>
      </c>
      <c r="F862" s="1">
        <v>35</v>
      </c>
      <c r="CC862">
        <v>860</v>
      </c>
    </row>
    <row r="863" spans="1:81" x14ac:dyDescent="0.3">
      <c r="A863" s="1" t="s">
        <v>77</v>
      </c>
      <c r="B863" s="1" t="s">
        <v>59</v>
      </c>
      <c r="C863" s="1" t="s">
        <v>937</v>
      </c>
      <c r="D863" s="6">
        <v>94.6</v>
      </c>
      <c r="E863" s="6">
        <v>27</v>
      </c>
      <c r="F863" s="1">
        <v>31</v>
      </c>
      <c r="CC863">
        <v>861</v>
      </c>
    </row>
    <row r="864" spans="1:81" x14ac:dyDescent="0.3">
      <c r="A864" s="1" t="s">
        <v>77</v>
      </c>
      <c r="B864" s="1" t="s">
        <v>59</v>
      </c>
      <c r="C864" s="1" t="s">
        <v>938</v>
      </c>
      <c r="D864" s="6">
        <v>93.5</v>
      </c>
      <c r="E864" s="6">
        <v>27.3</v>
      </c>
      <c r="F864" s="1">
        <v>36</v>
      </c>
      <c r="CC864">
        <v>862</v>
      </c>
    </row>
    <row r="865" spans="1:81" x14ac:dyDescent="0.3">
      <c r="A865" s="1" t="s">
        <v>77</v>
      </c>
      <c r="B865" s="1" t="s">
        <v>59</v>
      </c>
      <c r="C865" s="1" t="s">
        <v>939</v>
      </c>
      <c r="D865" s="6">
        <v>91.3</v>
      </c>
      <c r="E865" s="6">
        <v>26.7</v>
      </c>
      <c r="F865" s="1">
        <v>21</v>
      </c>
      <c r="CC865">
        <v>863</v>
      </c>
    </row>
    <row r="866" spans="1:81" x14ac:dyDescent="0.3">
      <c r="A866" s="1" t="s">
        <v>77</v>
      </c>
      <c r="B866" s="1" t="s">
        <v>59</v>
      </c>
      <c r="C866" s="1" t="s">
        <v>940</v>
      </c>
      <c r="D866" s="6">
        <v>91.8</v>
      </c>
      <c r="E866" s="6">
        <v>25.6</v>
      </c>
      <c r="F866" s="1">
        <v>30</v>
      </c>
      <c r="CC866">
        <v>864</v>
      </c>
    </row>
    <row r="867" spans="1:81" x14ac:dyDescent="0.3">
      <c r="A867" s="1" t="s">
        <v>77</v>
      </c>
      <c r="B867" s="1" t="s">
        <v>59</v>
      </c>
      <c r="C867" s="1" t="s">
        <v>941</v>
      </c>
      <c r="D867" s="6">
        <v>89.7</v>
      </c>
      <c r="E867" s="6">
        <v>28</v>
      </c>
      <c r="F867" s="1">
        <v>35</v>
      </c>
      <c r="CC867">
        <v>865</v>
      </c>
    </row>
    <row r="868" spans="1:81" x14ac:dyDescent="0.3">
      <c r="A868" s="1" t="s">
        <v>77</v>
      </c>
      <c r="B868" s="1" t="s">
        <v>59</v>
      </c>
      <c r="C868" s="1" t="s">
        <v>942</v>
      </c>
      <c r="D868" s="6">
        <v>93.4</v>
      </c>
      <c r="E868" s="6">
        <v>27.2</v>
      </c>
      <c r="F868" s="1">
        <v>27</v>
      </c>
      <c r="CC868">
        <v>866</v>
      </c>
    </row>
    <row r="869" spans="1:81" x14ac:dyDescent="0.3">
      <c r="A869" s="1" t="s">
        <v>77</v>
      </c>
      <c r="B869" s="1" t="s">
        <v>60</v>
      </c>
      <c r="C869" s="1" t="s">
        <v>943</v>
      </c>
      <c r="D869" s="6">
        <v>87.6</v>
      </c>
      <c r="E869" s="6">
        <v>-11.9</v>
      </c>
      <c r="F869" s="1">
        <v>-15</v>
      </c>
      <c r="CC869">
        <v>867</v>
      </c>
    </row>
    <row r="870" spans="1:81" x14ac:dyDescent="0.3">
      <c r="A870" s="1" t="s">
        <v>77</v>
      </c>
      <c r="B870" s="1" t="s">
        <v>60</v>
      </c>
      <c r="C870" s="1" t="s">
        <v>944</v>
      </c>
      <c r="D870" s="6">
        <v>85.9</v>
      </c>
      <c r="E870" s="6">
        <v>-9</v>
      </c>
      <c r="F870" s="1">
        <v>0</v>
      </c>
      <c r="CC870">
        <v>868</v>
      </c>
    </row>
    <row r="871" spans="1:81" x14ac:dyDescent="0.3">
      <c r="A871" s="1" t="s">
        <v>77</v>
      </c>
      <c r="B871" s="1" t="s">
        <v>60</v>
      </c>
      <c r="C871" s="1" t="s">
        <v>945</v>
      </c>
      <c r="D871" s="6">
        <v>90.1</v>
      </c>
      <c r="E871" s="6">
        <v>-2.4</v>
      </c>
      <c r="F871" s="1">
        <v>-7</v>
      </c>
      <c r="CC871">
        <v>869</v>
      </c>
    </row>
    <row r="872" spans="1:81" x14ac:dyDescent="0.3">
      <c r="A872" s="1" t="s">
        <v>77</v>
      </c>
      <c r="B872" s="1" t="s">
        <v>60</v>
      </c>
      <c r="C872" s="1" t="s">
        <v>946</v>
      </c>
      <c r="D872" s="6">
        <v>91.4</v>
      </c>
      <c r="E872" s="6">
        <v>-2.8</v>
      </c>
      <c r="F872" s="1">
        <v>-5</v>
      </c>
      <c r="CC872">
        <v>870</v>
      </c>
    </row>
    <row r="873" spans="1:81" x14ac:dyDescent="0.3">
      <c r="A873" s="1" t="s">
        <v>77</v>
      </c>
      <c r="B873" s="1" t="s">
        <v>60</v>
      </c>
      <c r="C873" s="1" t="s">
        <v>947</v>
      </c>
      <c r="D873" s="6">
        <v>90</v>
      </c>
      <c r="E873" s="6">
        <v>-8.1999999999999993</v>
      </c>
      <c r="F873" s="1">
        <v>-9</v>
      </c>
      <c r="CC873">
        <v>871</v>
      </c>
    </row>
    <row r="874" spans="1:81" x14ac:dyDescent="0.3">
      <c r="A874" s="1" t="s">
        <v>77</v>
      </c>
      <c r="B874" s="1" t="s">
        <v>60</v>
      </c>
      <c r="C874" s="1" t="s">
        <v>948</v>
      </c>
      <c r="D874" s="6">
        <v>90.4</v>
      </c>
      <c r="E874" s="6">
        <v>-5.8</v>
      </c>
      <c r="F874" s="1">
        <v>-13</v>
      </c>
      <c r="CC874">
        <v>872</v>
      </c>
    </row>
    <row r="875" spans="1:81" x14ac:dyDescent="0.3">
      <c r="A875" s="1" t="s">
        <v>77</v>
      </c>
      <c r="B875" s="1" t="s">
        <v>60</v>
      </c>
      <c r="C875" s="1" t="s">
        <v>949</v>
      </c>
      <c r="D875" s="6">
        <v>90.9</v>
      </c>
      <c r="E875" s="6">
        <v>-8.6999999999999993</v>
      </c>
      <c r="F875" s="1">
        <v>-9</v>
      </c>
      <c r="CC875">
        <v>873</v>
      </c>
    </row>
    <row r="876" spans="1:81" x14ac:dyDescent="0.3">
      <c r="A876" s="1" t="s">
        <v>77</v>
      </c>
      <c r="B876" s="1" t="s">
        <v>60</v>
      </c>
      <c r="C876" s="1" t="s">
        <v>950</v>
      </c>
      <c r="D876" s="6">
        <v>93.8</v>
      </c>
      <c r="E876" s="6">
        <v>-5</v>
      </c>
      <c r="F876" s="1">
        <v>-15</v>
      </c>
      <c r="CC876">
        <v>874</v>
      </c>
    </row>
    <row r="877" spans="1:81" x14ac:dyDescent="0.3">
      <c r="A877" s="1" t="s">
        <v>77</v>
      </c>
      <c r="B877" s="1" t="s">
        <v>60</v>
      </c>
      <c r="C877" s="1" t="s">
        <v>951</v>
      </c>
      <c r="D877" s="6">
        <v>92.7</v>
      </c>
      <c r="E877" s="6">
        <v>-3.4</v>
      </c>
      <c r="F877" s="1">
        <v>-2</v>
      </c>
      <c r="CC877">
        <v>875</v>
      </c>
    </row>
    <row r="878" spans="1:81" x14ac:dyDescent="0.3">
      <c r="A878" s="1" t="s">
        <v>77</v>
      </c>
      <c r="B878" s="1" t="s">
        <v>60</v>
      </c>
      <c r="C878" s="1" t="s">
        <v>952</v>
      </c>
      <c r="D878" s="6">
        <v>88.4</v>
      </c>
      <c r="E878" s="6">
        <v>-6.5</v>
      </c>
      <c r="F878" s="1">
        <v>-7</v>
      </c>
      <c r="CC878">
        <v>876</v>
      </c>
    </row>
    <row r="879" spans="1:81" x14ac:dyDescent="0.3">
      <c r="A879" s="1" t="s">
        <v>77</v>
      </c>
      <c r="B879" s="1" t="s">
        <v>60</v>
      </c>
      <c r="C879" s="1" t="s">
        <v>953</v>
      </c>
      <c r="D879" s="6">
        <v>86.4</v>
      </c>
      <c r="E879" s="6">
        <v>-10.6</v>
      </c>
      <c r="F879" s="1">
        <v>-15</v>
      </c>
      <c r="CC879">
        <v>877</v>
      </c>
    </row>
    <row r="880" spans="1:81" x14ac:dyDescent="0.3">
      <c r="A880" s="1" t="s">
        <v>72</v>
      </c>
      <c r="B880" s="1" t="s">
        <v>61</v>
      </c>
      <c r="C880" s="1" t="s">
        <v>954</v>
      </c>
      <c r="D880" s="6">
        <v>85.4</v>
      </c>
      <c r="E880" s="6">
        <v>-17.3</v>
      </c>
      <c r="F880" s="1">
        <v>-18</v>
      </c>
      <c r="CC880">
        <v>878</v>
      </c>
    </row>
    <row r="881" spans="1:81" x14ac:dyDescent="0.3">
      <c r="A881" s="1" t="s">
        <v>72</v>
      </c>
      <c r="B881" s="1" t="s">
        <v>61</v>
      </c>
      <c r="C881" s="1" t="s">
        <v>955</v>
      </c>
      <c r="D881" s="6">
        <v>80.599999999999994</v>
      </c>
      <c r="E881" s="6">
        <v>-26.3</v>
      </c>
      <c r="F881" s="1">
        <v>-22</v>
      </c>
      <c r="CC881">
        <v>879</v>
      </c>
    </row>
    <row r="882" spans="1:81" x14ac:dyDescent="0.3">
      <c r="A882" s="1" t="s">
        <v>72</v>
      </c>
      <c r="B882" s="1" t="s">
        <v>61</v>
      </c>
      <c r="C882" s="1" t="s">
        <v>956</v>
      </c>
      <c r="D882" s="6">
        <v>83.9</v>
      </c>
      <c r="E882" s="6">
        <v>-21.2</v>
      </c>
      <c r="F882" s="1">
        <v>-19</v>
      </c>
      <c r="CC882">
        <v>880</v>
      </c>
    </row>
    <row r="883" spans="1:81" x14ac:dyDescent="0.3">
      <c r="A883" s="1" t="s">
        <v>72</v>
      </c>
      <c r="B883" s="1" t="s">
        <v>61</v>
      </c>
      <c r="C883" s="1" t="s">
        <v>957</v>
      </c>
      <c r="D883" s="6">
        <v>82.8</v>
      </c>
      <c r="E883" s="6">
        <v>-24</v>
      </c>
      <c r="F883" s="1">
        <v>-19</v>
      </c>
      <c r="CC883">
        <v>881</v>
      </c>
    </row>
    <row r="884" spans="1:81" x14ac:dyDescent="0.3">
      <c r="A884" s="1" t="s">
        <v>77</v>
      </c>
      <c r="B884" s="1" t="s">
        <v>62</v>
      </c>
      <c r="C884" s="1" t="s">
        <v>958</v>
      </c>
      <c r="D884" s="6">
        <v>88</v>
      </c>
      <c r="E884" s="6">
        <v>17.899999999999999</v>
      </c>
      <c r="F884" s="1">
        <v>21</v>
      </c>
      <c r="CC884">
        <v>882</v>
      </c>
    </row>
    <row r="885" spans="1:81" x14ac:dyDescent="0.3">
      <c r="A885" s="1" t="s">
        <v>77</v>
      </c>
      <c r="B885" s="1" t="s">
        <v>62</v>
      </c>
      <c r="C885" s="1" t="s">
        <v>959</v>
      </c>
      <c r="D885" s="6">
        <v>92.6</v>
      </c>
      <c r="E885" s="6">
        <v>23.7</v>
      </c>
      <c r="F885" s="1">
        <v>29</v>
      </c>
      <c r="CC885">
        <v>883</v>
      </c>
    </row>
    <row r="886" spans="1:81" x14ac:dyDescent="0.3">
      <c r="A886" s="1" t="s">
        <v>77</v>
      </c>
      <c r="B886" s="1" t="s">
        <v>62</v>
      </c>
      <c r="C886" s="1" t="s">
        <v>960</v>
      </c>
      <c r="D886" s="6">
        <v>86.2</v>
      </c>
      <c r="E886" s="6">
        <v>16.399999999999999</v>
      </c>
      <c r="F886" s="1">
        <v>26</v>
      </c>
      <c r="CC886">
        <v>884</v>
      </c>
    </row>
    <row r="887" spans="1:81" x14ac:dyDescent="0.3">
      <c r="A887" s="1" t="s">
        <v>77</v>
      </c>
      <c r="B887" s="1" t="s">
        <v>62</v>
      </c>
      <c r="C887" s="1" t="s">
        <v>961</v>
      </c>
      <c r="D887" s="6">
        <v>92.9</v>
      </c>
      <c r="E887" s="6">
        <v>19.2</v>
      </c>
      <c r="F887" s="1">
        <v>13</v>
      </c>
      <c r="CC887">
        <v>885</v>
      </c>
    </row>
    <row r="888" spans="1:81" x14ac:dyDescent="0.3">
      <c r="A888" s="1" t="s">
        <v>77</v>
      </c>
      <c r="B888" s="1" t="s">
        <v>62</v>
      </c>
      <c r="C888" s="1" t="s">
        <v>962</v>
      </c>
      <c r="D888" s="6">
        <v>92.8</v>
      </c>
      <c r="E888" s="6">
        <v>19.899999999999999</v>
      </c>
      <c r="F888" s="1">
        <v>13</v>
      </c>
      <c r="CC888">
        <v>886</v>
      </c>
    </row>
    <row r="889" spans="1:81" x14ac:dyDescent="0.3">
      <c r="A889" s="1" t="s">
        <v>77</v>
      </c>
      <c r="B889" s="1" t="s">
        <v>62</v>
      </c>
      <c r="C889" s="1" t="s">
        <v>963</v>
      </c>
      <c r="D889" s="6">
        <v>90.4</v>
      </c>
      <c r="E889" s="6">
        <v>21.6</v>
      </c>
      <c r="F889" s="1">
        <v>25</v>
      </c>
      <c r="CC889">
        <v>887</v>
      </c>
    </row>
    <row r="890" spans="1:81" x14ac:dyDescent="0.3">
      <c r="A890" s="1" t="s">
        <v>77</v>
      </c>
      <c r="B890" s="1" t="s">
        <v>62</v>
      </c>
      <c r="C890" s="1" t="s">
        <v>964</v>
      </c>
      <c r="D890" s="6">
        <v>94.4</v>
      </c>
      <c r="E890" s="6">
        <v>23.8</v>
      </c>
      <c r="F890" s="1">
        <v>26</v>
      </c>
      <c r="CC890">
        <v>888</v>
      </c>
    </row>
    <row r="891" spans="1:81" x14ac:dyDescent="0.3">
      <c r="A891" s="1" t="s">
        <v>77</v>
      </c>
      <c r="B891" s="1" t="s">
        <v>62</v>
      </c>
      <c r="C891" s="1" t="s">
        <v>965</v>
      </c>
      <c r="D891" s="6">
        <v>92.3</v>
      </c>
      <c r="E891" s="6">
        <v>19.899999999999999</v>
      </c>
      <c r="F891" s="1">
        <v>20</v>
      </c>
      <c r="CC891">
        <v>889</v>
      </c>
    </row>
    <row r="892" spans="1:81" x14ac:dyDescent="0.3">
      <c r="A892" s="1" t="s">
        <v>77</v>
      </c>
      <c r="B892" s="1" t="s">
        <v>63</v>
      </c>
      <c r="C892" s="1" t="s">
        <v>966</v>
      </c>
      <c r="D892" s="6">
        <v>100.1</v>
      </c>
      <c r="E892" s="6">
        <v>23.4</v>
      </c>
      <c r="F892" s="1">
        <v>21</v>
      </c>
      <c r="CC892">
        <v>890</v>
      </c>
    </row>
    <row r="893" spans="1:81" x14ac:dyDescent="0.3">
      <c r="A893" s="1" t="s">
        <v>77</v>
      </c>
      <c r="B893" s="1" t="s">
        <v>63</v>
      </c>
      <c r="C893" s="1" t="s">
        <v>967</v>
      </c>
      <c r="D893" s="6">
        <v>98.1</v>
      </c>
      <c r="E893" s="6">
        <v>24.6</v>
      </c>
      <c r="F893" s="1">
        <v>17</v>
      </c>
      <c r="CC893">
        <v>891</v>
      </c>
    </row>
    <row r="894" spans="1:81" x14ac:dyDescent="0.3">
      <c r="A894" s="1" t="s">
        <v>77</v>
      </c>
      <c r="B894" s="1" t="s">
        <v>63</v>
      </c>
      <c r="C894" s="1" t="s">
        <v>968</v>
      </c>
      <c r="D894" s="6">
        <v>98.9</v>
      </c>
      <c r="E894" s="6">
        <v>37.200000000000003</v>
      </c>
      <c r="F894" s="1">
        <v>36</v>
      </c>
      <c r="CC894">
        <v>892</v>
      </c>
    </row>
    <row r="895" spans="1:81" x14ac:dyDescent="0.3">
      <c r="A895" s="1" t="s">
        <v>77</v>
      </c>
      <c r="B895" s="1" t="s">
        <v>63</v>
      </c>
      <c r="C895" s="1" t="s">
        <v>969</v>
      </c>
      <c r="D895" s="6">
        <v>95.8</v>
      </c>
      <c r="E895" s="6">
        <v>15.8</v>
      </c>
      <c r="F895" s="1">
        <v>25</v>
      </c>
      <c r="CC895">
        <v>893</v>
      </c>
    </row>
    <row r="896" spans="1:81" x14ac:dyDescent="0.3">
      <c r="A896" s="1" t="s">
        <v>77</v>
      </c>
      <c r="B896" s="1" t="s">
        <v>63</v>
      </c>
      <c r="C896" s="1" t="s">
        <v>970</v>
      </c>
      <c r="D896" s="6">
        <v>98.2</v>
      </c>
      <c r="E896" s="6">
        <v>30.2</v>
      </c>
      <c r="F896" s="1">
        <v>35</v>
      </c>
      <c r="CC896">
        <v>894</v>
      </c>
    </row>
    <row r="897" spans="1:81" x14ac:dyDescent="0.3">
      <c r="A897" s="1" t="s">
        <v>77</v>
      </c>
      <c r="B897" s="1" t="s">
        <v>63</v>
      </c>
      <c r="C897" s="1" t="s">
        <v>971</v>
      </c>
      <c r="D897" s="6">
        <v>94.5</v>
      </c>
      <c r="E897" s="6">
        <v>42.5</v>
      </c>
      <c r="F897" s="1">
        <v>47</v>
      </c>
      <c r="CC897">
        <v>895</v>
      </c>
    </row>
    <row r="898" spans="1:81" x14ac:dyDescent="0.3">
      <c r="A898" s="1" t="s">
        <v>77</v>
      </c>
      <c r="B898" s="1" t="s">
        <v>63</v>
      </c>
      <c r="C898" s="1" t="s">
        <v>972</v>
      </c>
      <c r="D898" s="6">
        <v>97.9</v>
      </c>
      <c r="E898" s="6">
        <v>32.4</v>
      </c>
      <c r="F898" s="1">
        <v>28</v>
      </c>
      <c r="CC898">
        <v>896</v>
      </c>
    </row>
    <row r="899" spans="1:81" x14ac:dyDescent="0.3">
      <c r="A899" s="1" t="s">
        <v>77</v>
      </c>
      <c r="B899" s="1" t="s">
        <v>63</v>
      </c>
      <c r="C899" s="1" t="s">
        <v>973</v>
      </c>
      <c r="D899" s="6">
        <v>99.6</v>
      </c>
      <c r="E899" s="6">
        <v>21</v>
      </c>
      <c r="F899" s="1">
        <v>26</v>
      </c>
      <c r="CC899">
        <v>897</v>
      </c>
    </row>
    <row r="900" spans="1:81" x14ac:dyDescent="0.3">
      <c r="A900" s="1" t="s">
        <v>77</v>
      </c>
      <c r="B900" s="1" t="s">
        <v>63</v>
      </c>
      <c r="C900" s="1" t="s">
        <v>974</v>
      </c>
      <c r="D900" s="6">
        <v>98</v>
      </c>
      <c r="E900" s="6">
        <v>31.7</v>
      </c>
      <c r="F900" s="1">
        <v>38</v>
      </c>
      <c r="CC900">
        <v>898</v>
      </c>
    </row>
    <row r="901" spans="1:81" x14ac:dyDescent="0.3">
      <c r="A901" s="1" t="s">
        <v>77</v>
      </c>
      <c r="B901" s="1" t="s">
        <v>63</v>
      </c>
      <c r="C901" s="1" t="s">
        <v>975</v>
      </c>
      <c r="D901" s="6">
        <v>95.3</v>
      </c>
      <c r="E901" s="6">
        <v>38.299999999999997</v>
      </c>
      <c r="F901" s="1">
        <v>45</v>
      </c>
      <c r="CC901">
        <v>899</v>
      </c>
    </row>
    <row r="902" spans="1:81" x14ac:dyDescent="0.3">
      <c r="A902" s="1" t="s">
        <v>77</v>
      </c>
      <c r="B902" s="1" t="s">
        <v>63</v>
      </c>
      <c r="C902" s="1" t="s">
        <v>976</v>
      </c>
      <c r="D902" s="6">
        <v>91.6</v>
      </c>
      <c r="E902" s="6">
        <v>41.5</v>
      </c>
      <c r="F902" s="1">
        <v>49</v>
      </c>
      <c r="CC902">
        <v>900</v>
      </c>
    </row>
    <row r="903" spans="1:81" x14ac:dyDescent="0.3">
      <c r="A903" s="1" t="s">
        <v>77</v>
      </c>
      <c r="B903" s="1" t="s">
        <v>63</v>
      </c>
      <c r="C903" s="1" t="s">
        <v>977</v>
      </c>
      <c r="D903" s="6">
        <v>101.4</v>
      </c>
      <c r="E903" s="6">
        <v>35.4</v>
      </c>
      <c r="F903" s="1">
        <v>42</v>
      </c>
      <c r="CC903">
        <v>901</v>
      </c>
    </row>
    <row r="904" spans="1:81" x14ac:dyDescent="0.3">
      <c r="A904" s="1" t="s">
        <v>77</v>
      </c>
      <c r="B904" s="1" t="s">
        <v>63</v>
      </c>
      <c r="C904" s="1" t="s">
        <v>978</v>
      </c>
      <c r="D904" s="6">
        <v>97.4</v>
      </c>
      <c r="E904" s="6">
        <v>25.1</v>
      </c>
      <c r="F904" s="1">
        <v>22</v>
      </c>
      <c r="CC904">
        <v>902</v>
      </c>
    </row>
    <row r="905" spans="1:81" x14ac:dyDescent="0.3">
      <c r="A905" s="1" t="s">
        <v>77</v>
      </c>
      <c r="B905" s="1" t="s">
        <v>63</v>
      </c>
      <c r="C905" s="1" t="s">
        <v>979</v>
      </c>
      <c r="D905" s="6">
        <v>96</v>
      </c>
      <c r="E905" s="6">
        <v>13.4</v>
      </c>
      <c r="F905" s="1">
        <v>23</v>
      </c>
      <c r="CC905">
        <v>903</v>
      </c>
    </row>
    <row r="906" spans="1:81" x14ac:dyDescent="0.3">
      <c r="A906" s="1" t="s">
        <v>77</v>
      </c>
      <c r="B906" s="1" t="s">
        <v>63</v>
      </c>
      <c r="C906" s="1" t="s">
        <v>980</v>
      </c>
      <c r="D906" s="6">
        <v>99.1</v>
      </c>
      <c r="E906" s="6">
        <v>27.6</v>
      </c>
      <c r="F906" s="1">
        <v>32</v>
      </c>
      <c r="CC906">
        <v>904</v>
      </c>
    </row>
    <row r="907" spans="1:81" x14ac:dyDescent="0.3">
      <c r="A907" s="1" t="s">
        <v>77</v>
      </c>
      <c r="B907" s="1" t="s">
        <v>63</v>
      </c>
      <c r="C907" s="1" t="s">
        <v>981</v>
      </c>
      <c r="D907" s="6">
        <v>99.4</v>
      </c>
      <c r="E907" s="6">
        <v>28</v>
      </c>
      <c r="F907" s="1">
        <v>23</v>
      </c>
      <c r="CC907">
        <v>905</v>
      </c>
    </row>
    <row r="908" spans="1:81" x14ac:dyDescent="0.3">
      <c r="A908" s="1" t="s">
        <v>77</v>
      </c>
      <c r="B908" s="1" t="s">
        <v>63</v>
      </c>
      <c r="C908" s="1" t="s">
        <v>982</v>
      </c>
      <c r="D908" s="6">
        <v>99.4</v>
      </c>
      <c r="E908" s="6">
        <v>28</v>
      </c>
      <c r="F908" s="1">
        <v>24</v>
      </c>
      <c r="CC908">
        <v>906</v>
      </c>
    </row>
    <row r="909" spans="1:81" x14ac:dyDescent="0.3">
      <c r="A909" s="1" t="s">
        <v>77</v>
      </c>
      <c r="B909" s="1" t="s">
        <v>63</v>
      </c>
      <c r="C909" s="1" t="s">
        <v>983</v>
      </c>
      <c r="D909" s="6">
        <v>100.1</v>
      </c>
      <c r="E909" s="6">
        <v>34.6</v>
      </c>
      <c r="F909" s="1">
        <v>45</v>
      </c>
      <c r="CC909">
        <v>907</v>
      </c>
    </row>
    <row r="910" spans="1:81" x14ac:dyDescent="0.3">
      <c r="A910" s="1" t="s">
        <v>77</v>
      </c>
      <c r="B910" s="1" t="s">
        <v>63</v>
      </c>
      <c r="C910" s="1" t="s">
        <v>984</v>
      </c>
      <c r="D910" s="6">
        <v>102</v>
      </c>
      <c r="E910" s="6">
        <v>34.299999999999997</v>
      </c>
      <c r="F910" s="1">
        <v>47</v>
      </c>
      <c r="CC910">
        <v>908</v>
      </c>
    </row>
    <row r="911" spans="1:81" x14ac:dyDescent="0.3">
      <c r="A911" s="1" t="s">
        <v>77</v>
      </c>
      <c r="B911" s="1" t="s">
        <v>63</v>
      </c>
      <c r="C911" s="1" t="s">
        <v>985</v>
      </c>
      <c r="D911" s="6">
        <v>98.9</v>
      </c>
      <c r="E911" s="6">
        <v>28</v>
      </c>
      <c r="F911" s="1">
        <v>25</v>
      </c>
      <c r="CC911">
        <v>909</v>
      </c>
    </row>
    <row r="912" spans="1:81" x14ac:dyDescent="0.3">
      <c r="A912" s="1" t="s">
        <v>77</v>
      </c>
      <c r="B912" s="1" t="s">
        <v>63</v>
      </c>
      <c r="C912" s="1" t="s">
        <v>986</v>
      </c>
      <c r="D912" s="6">
        <v>98.8</v>
      </c>
      <c r="E912" s="6">
        <v>28.4</v>
      </c>
      <c r="F912" s="1">
        <v>37</v>
      </c>
      <c r="CC912">
        <v>910</v>
      </c>
    </row>
    <row r="913" spans="1:81" x14ac:dyDescent="0.3">
      <c r="A913" s="1" t="s">
        <v>77</v>
      </c>
      <c r="B913" s="1" t="s">
        <v>63</v>
      </c>
      <c r="C913" s="1" t="s">
        <v>987</v>
      </c>
      <c r="D913" s="6">
        <v>99.4</v>
      </c>
      <c r="E913" s="6">
        <v>30.8</v>
      </c>
      <c r="F913" s="1">
        <v>36</v>
      </c>
      <c r="CC913">
        <v>911</v>
      </c>
    </row>
    <row r="914" spans="1:81" x14ac:dyDescent="0.3">
      <c r="A914" s="1" t="s">
        <v>77</v>
      </c>
      <c r="B914" s="1" t="s">
        <v>63</v>
      </c>
      <c r="C914" s="1" t="s">
        <v>988</v>
      </c>
      <c r="D914" s="6">
        <v>100</v>
      </c>
      <c r="E914" s="6">
        <v>25.4</v>
      </c>
      <c r="F914" s="1">
        <v>28</v>
      </c>
      <c r="CC914">
        <v>912</v>
      </c>
    </row>
    <row r="915" spans="1:81" x14ac:dyDescent="0.3">
      <c r="A915" s="1" t="s">
        <v>77</v>
      </c>
      <c r="B915" s="1" t="s">
        <v>63</v>
      </c>
      <c r="C915" s="1" t="s">
        <v>989</v>
      </c>
      <c r="D915" s="6">
        <v>99.3</v>
      </c>
      <c r="E915" s="6">
        <v>26.8</v>
      </c>
      <c r="F915" s="1">
        <v>35</v>
      </c>
      <c r="CC915">
        <v>913</v>
      </c>
    </row>
    <row r="916" spans="1:81" x14ac:dyDescent="0.3">
      <c r="A916" s="1" t="s">
        <v>77</v>
      </c>
      <c r="B916" s="1" t="s">
        <v>63</v>
      </c>
      <c r="C916" s="1" t="s">
        <v>990</v>
      </c>
      <c r="D916" s="6">
        <v>100.2</v>
      </c>
      <c r="E916" s="6">
        <v>28.1</v>
      </c>
      <c r="F916" s="1">
        <v>32</v>
      </c>
      <c r="CC916">
        <v>914</v>
      </c>
    </row>
    <row r="917" spans="1:81" x14ac:dyDescent="0.3">
      <c r="A917" s="1" t="s">
        <v>77</v>
      </c>
      <c r="B917" s="1" t="s">
        <v>63</v>
      </c>
      <c r="C917" s="1" t="s">
        <v>991</v>
      </c>
      <c r="D917" s="6">
        <v>90.9</v>
      </c>
      <c r="E917" s="6">
        <v>39.6</v>
      </c>
      <c r="F917" s="1">
        <v>44</v>
      </c>
      <c r="CC917">
        <v>915</v>
      </c>
    </row>
    <row r="918" spans="1:81" x14ac:dyDescent="0.3">
      <c r="A918" s="1" t="s">
        <v>77</v>
      </c>
      <c r="B918" s="1" t="s">
        <v>63</v>
      </c>
      <c r="C918" s="1" t="s">
        <v>992</v>
      </c>
      <c r="D918" s="6">
        <v>96.9</v>
      </c>
      <c r="E918" s="6">
        <v>28.3</v>
      </c>
      <c r="F918" s="1">
        <v>26</v>
      </c>
      <c r="CC918">
        <v>916</v>
      </c>
    </row>
    <row r="919" spans="1:81" x14ac:dyDescent="0.3">
      <c r="A919" s="1" t="s">
        <v>77</v>
      </c>
      <c r="B919" s="1" t="s">
        <v>63</v>
      </c>
      <c r="C919" s="1" t="s">
        <v>993</v>
      </c>
      <c r="D919" s="6">
        <v>97.2</v>
      </c>
      <c r="E919" s="6">
        <v>41.1</v>
      </c>
      <c r="F919" s="1">
        <v>49</v>
      </c>
      <c r="CC919">
        <v>917</v>
      </c>
    </row>
    <row r="920" spans="1:81" x14ac:dyDescent="0.3">
      <c r="A920" s="1" t="s">
        <v>77</v>
      </c>
      <c r="B920" s="1" t="s">
        <v>63</v>
      </c>
      <c r="C920" s="1" t="s">
        <v>994</v>
      </c>
      <c r="D920" s="6">
        <v>98.5</v>
      </c>
      <c r="E920" s="6">
        <v>30.6</v>
      </c>
      <c r="F920" s="1">
        <v>41</v>
      </c>
      <c r="CC920">
        <v>918</v>
      </c>
    </row>
    <row r="921" spans="1:81" x14ac:dyDescent="0.3">
      <c r="A921" s="1" t="s">
        <v>77</v>
      </c>
      <c r="B921" s="1" t="s">
        <v>63</v>
      </c>
      <c r="C921" s="1" t="s">
        <v>995</v>
      </c>
      <c r="D921" s="6">
        <v>95.5</v>
      </c>
      <c r="E921" s="6">
        <v>34.1</v>
      </c>
      <c r="F921" s="1">
        <v>39</v>
      </c>
      <c r="CC921">
        <v>919</v>
      </c>
    </row>
    <row r="922" spans="1:81" x14ac:dyDescent="0.3">
      <c r="A922" s="1" t="s">
        <v>77</v>
      </c>
      <c r="B922" s="1" t="s">
        <v>63</v>
      </c>
      <c r="C922" s="1" t="s">
        <v>996</v>
      </c>
      <c r="D922" s="6">
        <v>94.9</v>
      </c>
      <c r="E922" s="6">
        <v>37</v>
      </c>
      <c r="F922" s="1">
        <v>34</v>
      </c>
      <c r="CC922">
        <v>920</v>
      </c>
    </row>
    <row r="923" spans="1:81" x14ac:dyDescent="0.3">
      <c r="A923" s="1" t="s">
        <v>77</v>
      </c>
      <c r="B923" s="1" t="s">
        <v>63</v>
      </c>
      <c r="C923" s="1" t="s">
        <v>997</v>
      </c>
      <c r="D923" s="6">
        <v>94.1</v>
      </c>
      <c r="E923" s="6">
        <v>36.700000000000003</v>
      </c>
      <c r="F923" s="1">
        <v>50</v>
      </c>
      <c r="CC923">
        <v>921</v>
      </c>
    </row>
    <row r="924" spans="1:81" x14ac:dyDescent="0.3">
      <c r="A924" s="1" t="s">
        <v>77</v>
      </c>
      <c r="B924" s="1" t="s">
        <v>63</v>
      </c>
      <c r="C924" s="1" t="s">
        <v>998</v>
      </c>
      <c r="D924" s="6">
        <v>96.2</v>
      </c>
      <c r="E924" s="6">
        <v>32.9</v>
      </c>
      <c r="F924" s="1">
        <v>41</v>
      </c>
      <c r="CC924">
        <v>922</v>
      </c>
    </row>
    <row r="925" spans="1:81" x14ac:dyDescent="0.3">
      <c r="A925" s="1" t="s">
        <v>77</v>
      </c>
      <c r="B925" s="1" t="s">
        <v>63</v>
      </c>
      <c r="C925" s="1" t="s">
        <v>999</v>
      </c>
      <c r="D925" s="6">
        <v>97.2</v>
      </c>
      <c r="E925" s="6">
        <v>37.6</v>
      </c>
      <c r="F925" s="1">
        <v>48</v>
      </c>
      <c r="CC925">
        <v>923</v>
      </c>
    </row>
    <row r="926" spans="1:81" x14ac:dyDescent="0.3">
      <c r="A926" s="1" t="s">
        <v>77</v>
      </c>
      <c r="B926" s="1" t="s">
        <v>63</v>
      </c>
      <c r="C926" s="1" t="s">
        <v>1000</v>
      </c>
      <c r="D926" s="6">
        <v>102.4</v>
      </c>
      <c r="E926" s="6">
        <v>39.200000000000003</v>
      </c>
      <c r="F926" s="1">
        <v>33</v>
      </c>
      <c r="CC926">
        <v>924</v>
      </c>
    </row>
    <row r="927" spans="1:81" x14ac:dyDescent="0.3">
      <c r="A927" s="1" t="s">
        <v>77</v>
      </c>
      <c r="B927" s="1" t="s">
        <v>63</v>
      </c>
      <c r="C927" s="1" t="s">
        <v>1001</v>
      </c>
      <c r="D927" s="6">
        <v>97.9</v>
      </c>
      <c r="E927" s="6">
        <v>28.1</v>
      </c>
      <c r="F927" s="1">
        <v>38</v>
      </c>
      <c r="CC927">
        <v>925</v>
      </c>
    </row>
    <row r="928" spans="1:81" x14ac:dyDescent="0.3">
      <c r="A928" s="1" t="s">
        <v>77</v>
      </c>
      <c r="B928" s="1" t="s">
        <v>63</v>
      </c>
      <c r="C928" s="1" t="s">
        <v>1002</v>
      </c>
      <c r="D928" s="6">
        <v>97.1</v>
      </c>
      <c r="E928" s="6">
        <v>20.2</v>
      </c>
      <c r="F928" s="1">
        <v>21</v>
      </c>
      <c r="CC928">
        <v>926</v>
      </c>
    </row>
    <row r="929" spans="1:81" x14ac:dyDescent="0.3">
      <c r="A929" s="1" t="s">
        <v>77</v>
      </c>
      <c r="B929" s="1" t="s">
        <v>63</v>
      </c>
      <c r="C929" s="1" t="s">
        <v>1003</v>
      </c>
      <c r="D929" s="6">
        <v>96.5</v>
      </c>
      <c r="E929" s="6">
        <v>29.7</v>
      </c>
      <c r="F929" s="1">
        <v>37</v>
      </c>
      <c r="CC929">
        <v>927</v>
      </c>
    </row>
    <row r="930" spans="1:81" x14ac:dyDescent="0.3">
      <c r="A930" s="1" t="s">
        <v>77</v>
      </c>
      <c r="B930" s="1" t="s">
        <v>63</v>
      </c>
      <c r="C930" s="1" t="s">
        <v>1004</v>
      </c>
      <c r="D930" s="6">
        <v>91.3</v>
      </c>
      <c r="E930" s="6">
        <v>19.399999999999999</v>
      </c>
      <c r="F930" s="1">
        <v>17</v>
      </c>
      <c r="CC930">
        <v>928</v>
      </c>
    </row>
    <row r="931" spans="1:81" x14ac:dyDescent="0.3">
      <c r="A931" s="1" t="s">
        <v>77</v>
      </c>
      <c r="B931" s="1" t="s">
        <v>63</v>
      </c>
      <c r="C931" s="1" t="s">
        <v>1005</v>
      </c>
      <c r="D931" s="6">
        <v>99.5</v>
      </c>
      <c r="E931" s="6">
        <v>27.7</v>
      </c>
      <c r="F931" s="1">
        <v>25</v>
      </c>
      <c r="CC931">
        <v>929</v>
      </c>
    </row>
    <row r="932" spans="1:81" x14ac:dyDescent="0.3">
      <c r="A932" s="1" t="s">
        <v>77</v>
      </c>
      <c r="B932" s="1" t="s">
        <v>63</v>
      </c>
      <c r="C932" s="1" t="s">
        <v>1006</v>
      </c>
      <c r="D932" s="6">
        <v>99</v>
      </c>
      <c r="E932" s="6">
        <v>42.1</v>
      </c>
      <c r="F932" s="1">
        <v>46</v>
      </c>
      <c r="CC932">
        <v>930</v>
      </c>
    </row>
    <row r="933" spans="1:81" x14ac:dyDescent="0.3">
      <c r="A933" s="1" t="s">
        <v>77</v>
      </c>
      <c r="B933" s="1" t="s">
        <v>63</v>
      </c>
      <c r="C933" s="1" t="s">
        <v>1007</v>
      </c>
      <c r="D933" s="6">
        <v>98.6</v>
      </c>
      <c r="E933" s="6">
        <v>24.4</v>
      </c>
      <c r="F933" s="1">
        <v>36</v>
      </c>
      <c r="CC933">
        <v>931</v>
      </c>
    </row>
    <row r="934" spans="1:81" x14ac:dyDescent="0.3">
      <c r="A934" s="1" t="s">
        <v>77</v>
      </c>
      <c r="B934" s="1" t="s">
        <v>63</v>
      </c>
      <c r="C934" s="1" t="s">
        <v>1008</v>
      </c>
      <c r="D934" s="6">
        <v>99.8</v>
      </c>
      <c r="E934" s="6">
        <v>24.4</v>
      </c>
      <c r="F934" s="1">
        <v>35</v>
      </c>
      <c r="CC934">
        <v>932</v>
      </c>
    </row>
    <row r="935" spans="1:81" x14ac:dyDescent="0.3">
      <c r="A935" s="1" t="s">
        <v>77</v>
      </c>
      <c r="B935" s="1" t="s">
        <v>63</v>
      </c>
      <c r="C935" s="1" t="s">
        <v>1009</v>
      </c>
      <c r="D935" s="6">
        <v>96.8</v>
      </c>
      <c r="E935" s="6">
        <v>27.6</v>
      </c>
      <c r="F935" s="1">
        <v>27</v>
      </c>
      <c r="CC935">
        <v>933</v>
      </c>
    </row>
    <row r="936" spans="1:81" x14ac:dyDescent="0.3">
      <c r="A936" s="1" t="s">
        <v>77</v>
      </c>
      <c r="B936" s="1" t="s">
        <v>63</v>
      </c>
      <c r="C936" s="1" t="s">
        <v>1010</v>
      </c>
      <c r="D936" s="6">
        <v>91.4</v>
      </c>
      <c r="E936" s="6">
        <v>36.299999999999997</v>
      </c>
      <c r="F936" s="1">
        <v>35</v>
      </c>
      <c r="CC936">
        <v>934</v>
      </c>
    </row>
    <row r="937" spans="1:81" x14ac:dyDescent="0.3">
      <c r="A937" s="1" t="s">
        <v>77</v>
      </c>
      <c r="B937" s="1" t="s">
        <v>63</v>
      </c>
      <c r="C937" s="1" t="s">
        <v>1011</v>
      </c>
      <c r="D937" s="6">
        <v>95.7</v>
      </c>
      <c r="E937" s="6">
        <v>30.9</v>
      </c>
      <c r="F937" s="1">
        <v>40</v>
      </c>
      <c r="CC937">
        <v>935</v>
      </c>
    </row>
    <row r="938" spans="1:81" x14ac:dyDescent="0.3">
      <c r="A938" s="1" t="s">
        <v>77</v>
      </c>
      <c r="B938" s="1" t="s">
        <v>63</v>
      </c>
      <c r="C938" s="1" t="s">
        <v>1012</v>
      </c>
      <c r="D938" s="6">
        <v>98.6</v>
      </c>
      <c r="E938" s="6">
        <v>31.9</v>
      </c>
      <c r="F938" s="1">
        <v>30</v>
      </c>
      <c r="CC938">
        <v>936</v>
      </c>
    </row>
    <row r="939" spans="1:81" x14ac:dyDescent="0.3">
      <c r="A939" s="1" t="s">
        <v>77</v>
      </c>
      <c r="B939" s="1" t="s">
        <v>63</v>
      </c>
      <c r="C939" s="1" t="s">
        <v>1013</v>
      </c>
      <c r="D939" s="6">
        <v>91.7</v>
      </c>
      <c r="E939" s="6">
        <v>38.799999999999997</v>
      </c>
      <c r="F939" s="1">
        <v>51</v>
      </c>
      <c r="CC939">
        <v>937</v>
      </c>
    </row>
    <row r="940" spans="1:81" x14ac:dyDescent="0.3">
      <c r="A940" s="1" t="s">
        <v>77</v>
      </c>
      <c r="B940" s="1" t="s">
        <v>63</v>
      </c>
      <c r="C940" s="1" t="s">
        <v>1014</v>
      </c>
      <c r="D940" s="6">
        <v>99.5</v>
      </c>
      <c r="E940" s="6">
        <v>26</v>
      </c>
      <c r="F940" s="1">
        <v>29</v>
      </c>
      <c r="CC940">
        <v>938</v>
      </c>
    </row>
    <row r="941" spans="1:81" x14ac:dyDescent="0.3">
      <c r="A941" s="1" t="s">
        <v>77</v>
      </c>
      <c r="B941" s="1" t="s">
        <v>63</v>
      </c>
      <c r="C941" s="1" t="s">
        <v>1015</v>
      </c>
      <c r="D941" s="6">
        <v>97.6</v>
      </c>
      <c r="E941" s="6">
        <v>33</v>
      </c>
      <c r="F941" s="1">
        <v>40</v>
      </c>
      <c r="CC941">
        <v>939</v>
      </c>
    </row>
    <row r="942" spans="1:81" x14ac:dyDescent="0.3">
      <c r="A942" s="1" t="s">
        <v>77</v>
      </c>
      <c r="B942" s="1" t="s">
        <v>63</v>
      </c>
      <c r="C942" s="1" t="s">
        <v>1016</v>
      </c>
      <c r="D942" s="6">
        <v>99</v>
      </c>
      <c r="E942" s="6">
        <v>33.1</v>
      </c>
      <c r="F942" s="1">
        <v>31</v>
      </c>
      <c r="CC942">
        <v>940</v>
      </c>
    </row>
    <row r="943" spans="1:81" x14ac:dyDescent="0.3">
      <c r="A943" s="1" t="s">
        <v>77</v>
      </c>
      <c r="B943" s="1" t="s">
        <v>63</v>
      </c>
      <c r="C943" s="1" t="s">
        <v>1017</v>
      </c>
      <c r="D943" s="6">
        <v>99.3</v>
      </c>
      <c r="E943" s="6">
        <v>33.799999999999997</v>
      </c>
      <c r="F943" s="1">
        <v>42</v>
      </c>
      <c r="CC943">
        <v>941</v>
      </c>
    </row>
    <row r="944" spans="1:81" x14ac:dyDescent="0.3">
      <c r="A944" s="1" t="s">
        <v>77</v>
      </c>
      <c r="B944" s="1" t="s">
        <v>63</v>
      </c>
      <c r="C944" s="1" t="s">
        <v>1018</v>
      </c>
      <c r="D944" s="6">
        <v>97.8</v>
      </c>
      <c r="E944" s="6">
        <v>28.5</v>
      </c>
      <c r="F944" s="1">
        <v>32</v>
      </c>
      <c r="CC944">
        <v>942</v>
      </c>
    </row>
    <row r="945" spans="1:81" x14ac:dyDescent="0.3">
      <c r="A945" s="1" t="s">
        <v>77</v>
      </c>
      <c r="B945" s="1" t="s">
        <v>63</v>
      </c>
      <c r="C945" s="1" t="s">
        <v>1019</v>
      </c>
      <c r="D945" s="6">
        <v>95.9</v>
      </c>
      <c r="E945" s="6">
        <v>34.5</v>
      </c>
      <c r="F945" s="1">
        <v>38</v>
      </c>
      <c r="CC945">
        <v>943</v>
      </c>
    </row>
    <row r="946" spans="1:81" x14ac:dyDescent="0.3">
      <c r="A946" s="1" t="s">
        <v>77</v>
      </c>
      <c r="B946" s="1" t="s">
        <v>63</v>
      </c>
      <c r="C946" s="1" t="s">
        <v>1020</v>
      </c>
      <c r="D946" s="6">
        <v>99.2</v>
      </c>
      <c r="E946" s="6">
        <v>28.2</v>
      </c>
      <c r="F946" s="1">
        <v>31</v>
      </c>
      <c r="CC946">
        <v>944</v>
      </c>
    </row>
    <row r="947" spans="1:81" x14ac:dyDescent="0.3">
      <c r="A947" s="1" t="s">
        <v>77</v>
      </c>
      <c r="B947" s="1" t="s">
        <v>63</v>
      </c>
      <c r="C947" s="1" t="s">
        <v>1021</v>
      </c>
      <c r="D947" s="6">
        <v>101.2</v>
      </c>
      <c r="E947" s="6">
        <v>22.7</v>
      </c>
      <c r="F947" s="1">
        <v>24</v>
      </c>
      <c r="CC947">
        <v>945</v>
      </c>
    </row>
    <row r="948" spans="1:81" x14ac:dyDescent="0.3">
      <c r="A948" s="1" t="s">
        <v>77</v>
      </c>
      <c r="B948" s="1" t="s">
        <v>63</v>
      </c>
      <c r="C948" s="1" t="s">
        <v>1022</v>
      </c>
      <c r="D948" s="6">
        <v>102.2</v>
      </c>
      <c r="E948" s="6">
        <v>24.3</v>
      </c>
      <c r="F948" s="1">
        <v>34</v>
      </c>
      <c r="CC948">
        <v>946</v>
      </c>
    </row>
    <row r="949" spans="1:81" x14ac:dyDescent="0.3">
      <c r="A949" s="1" t="s">
        <v>77</v>
      </c>
      <c r="B949" s="1" t="s">
        <v>64</v>
      </c>
      <c r="C949" s="1" t="s">
        <v>1023</v>
      </c>
      <c r="D949" s="6">
        <v>91.2</v>
      </c>
      <c r="E949" s="6">
        <v>7.7</v>
      </c>
      <c r="F949" s="1">
        <v>13</v>
      </c>
      <c r="CC949">
        <v>947</v>
      </c>
    </row>
    <row r="950" spans="1:81" x14ac:dyDescent="0.3">
      <c r="A950" s="1" t="s">
        <v>77</v>
      </c>
      <c r="B950" s="1" t="s">
        <v>64</v>
      </c>
      <c r="C950" s="1" t="s">
        <v>1024</v>
      </c>
      <c r="D950" s="6">
        <v>97.4</v>
      </c>
      <c r="E950" s="6">
        <v>7</v>
      </c>
      <c r="F950" s="1">
        <v>22</v>
      </c>
      <c r="CC950">
        <v>948</v>
      </c>
    </row>
    <row r="951" spans="1:81" x14ac:dyDescent="0.3">
      <c r="A951" s="1" t="s">
        <v>77</v>
      </c>
      <c r="B951" s="1" t="s">
        <v>64</v>
      </c>
      <c r="C951" s="1" t="s">
        <v>1025</v>
      </c>
      <c r="D951" s="6">
        <v>91.3</v>
      </c>
      <c r="E951" s="6">
        <v>12.2</v>
      </c>
      <c r="F951" s="1">
        <v>18</v>
      </c>
      <c r="CC951">
        <v>949</v>
      </c>
    </row>
    <row r="952" spans="1:81" x14ac:dyDescent="0.3">
      <c r="A952" s="1" t="s">
        <v>77</v>
      </c>
      <c r="B952" s="1" t="s">
        <v>64</v>
      </c>
      <c r="C952" s="1" t="s">
        <v>1026</v>
      </c>
      <c r="D952" s="6">
        <v>93.1</v>
      </c>
      <c r="E952" s="6">
        <v>12.2</v>
      </c>
      <c r="F952" s="1">
        <v>21</v>
      </c>
      <c r="CC952">
        <v>950</v>
      </c>
    </row>
    <row r="953" spans="1:81" x14ac:dyDescent="0.3">
      <c r="A953" s="1" t="s">
        <v>77</v>
      </c>
      <c r="B953" s="1" t="s">
        <v>64</v>
      </c>
      <c r="C953" s="1" t="s">
        <v>1027</v>
      </c>
      <c r="D953" s="6">
        <v>91.2</v>
      </c>
      <c r="E953" s="6">
        <v>11.9</v>
      </c>
      <c r="F953" s="1">
        <v>22</v>
      </c>
      <c r="CC953">
        <v>951</v>
      </c>
    </row>
    <row r="954" spans="1:81" x14ac:dyDescent="0.3">
      <c r="A954" s="1" t="s">
        <v>77</v>
      </c>
      <c r="B954" s="1" t="s">
        <v>64</v>
      </c>
      <c r="C954" s="1" t="s">
        <v>1028</v>
      </c>
      <c r="D954" s="6">
        <v>103.4</v>
      </c>
      <c r="E954" s="6">
        <v>27.8</v>
      </c>
      <c r="F954" s="1">
        <v>34</v>
      </c>
      <c r="CC954">
        <v>952</v>
      </c>
    </row>
    <row r="955" spans="1:81" x14ac:dyDescent="0.3">
      <c r="A955" s="1" t="s">
        <v>77</v>
      </c>
      <c r="B955" s="1" t="s">
        <v>64</v>
      </c>
      <c r="C955" s="1" t="s">
        <v>1029</v>
      </c>
      <c r="D955" s="6">
        <v>95.4</v>
      </c>
      <c r="E955" s="6">
        <v>14.4</v>
      </c>
      <c r="F955" s="1">
        <v>22</v>
      </c>
      <c r="CC955">
        <v>953</v>
      </c>
    </row>
    <row r="956" spans="1:81" x14ac:dyDescent="0.3">
      <c r="A956" s="1" t="s">
        <v>77</v>
      </c>
      <c r="B956" s="1" t="s">
        <v>64</v>
      </c>
      <c r="C956" s="1" t="s">
        <v>1030</v>
      </c>
      <c r="D956" s="6">
        <v>90.7</v>
      </c>
      <c r="E956" s="6">
        <v>-1.1000000000000001</v>
      </c>
      <c r="F956" s="1">
        <v>14</v>
      </c>
      <c r="CC956">
        <v>954</v>
      </c>
    </row>
    <row r="957" spans="1:81" x14ac:dyDescent="0.3">
      <c r="A957" s="1" t="s">
        <v>77</v>
      </c>
      <c r="B957" s="1" t="s">
        <v>64</v>
      </c>
      <c r="C957" s="1" t="s">
        <v>1031</v>
      </c>
      <c r="D957" s="6">
        <v>94.6</v>
      </c>
      <c r="E957" s="6">
        <v>10.5</v>
      </c>
      <c r="F957" s="1">
        <v>16</v>
      </c>
      <c r="CC957">
        <v>955</v>
      </c>
    </row>
    <row r="958" spans="1:81" x14ac:dyDescent="0.3">
      <c r="A958" s="1" t="s">
        <v>77</v>
      </c>
      <c r="B958" s="1" t="s">
        <v>65</v>
      </c>
      <c r="C958" s="1" t="s">
        <v>1032</v>
      </c>
      <c r="D958" s="6">
        <v>87.7</v>
      </c>
      <c r="E958" s="6">
        <v>17.8</v>
      </c>
      <c r="F958" s="1">
        <v>11</v>
      </c>
      <c r="CC958">
        <v>956</v>
      </c>
    </row>
    <row r="959" spans="1:81" x14ac:dyDescent="0.3">
      <c r="A959" s="1" t="s">
        <v>77</v>
      </c>
      <c r="B959" s="1" t="s">
        <v>65</v>
      </c>
      <c r="C959" s="1" t="s">
        <v>1033</v>
      </c>
      <c r="D959" s="6">
        <v>90.3</v>
      </c>
      <c r="E959" s="6">
        <v>19.399999999999999</v>
      </c>
      <c r="F959" s="1">
        <v>22</v>
      </c>
      <c r="CC959">
        <v>957</v>
      </c>
    </row>
    <row r="960" spans="1:81" x14ac:dyDescent="0.3">
      <c r="A960" s="1" t="s">
        <v>77</v>
      </c>
      <c r="B960" s="1" t="s">
        <v>65</v>
      </c>
      <c r="C960" s="1" t="s">
        <v>1034</v>
      </c>
      <c r="D960" s="6">
        <v>91.3</v>
      </c>
      <c r="E960" s="6">
        <v>21.7</v>
      </c>
      <c r="F960" s="1">
        <v>27</v>
      </c>
      <c r="CC960">
        <v>958</v>
      </c>
    </row>
    <row r="961" spans="1:81" x14ac:dyDescent="0.3">
      <c r="A961" s="1" t="s">
        <v>77</v>
      </c>
      <c r="B961" s="1" t="s">
        <v>65</v>
      </c>
      <c r="C961" s="1" t="s">
        <v>1035</v>
      </c>
      <c r="D961" s="6">
        <v>93.1</v>
      </c>
      <c r="E961" s="6">
        <v>19.2</v>
      </c>
      <c r="F961" s="1">
        <v>15</v>
      </c>
      <c r="CC961">
        <v>959</v>
      </c>
    </row>
    <row r="962" spans="1:81" x14ac:dyDescent="0.3">
      <c r="A962" s="1" t="s">
        <v>77</v>
      </c>
      <c r="B962" s="1" t="s">
        <v>65</v>
      </c>
      <c r="C962" s="1" t="s">
        <v>1036</v>
      </c>
      <c r="D962" s="6">
        <v>92.8</v>
      </c>
      <c r="E962" s="6">
        <v>18.8</v>
      </c>
      <c r="F962" s="1">
        <v>23</v>
      </c>
      <c r="CC962">
        <v>960</v>
      </c>
    </row>
    <row r="963" spans="1:81" x14ac:dyDescent="0.3">
      <c r="A963" s="1" t="s">
        <v>77</v>
      </c>
      <c r="B963" s="1" t="s">
        <v>65</v>
      </c>
      <c r="C963" s="1" t="s">
        <v>1037</v>
      </c>
      <c r="D963" s="6">
        <v>93.3</v>
      </c>
      <c r="E963" s="6">
        <v>23.4</v>
      </c>
      <c r="F963" s="1">
        <v>28</v>
      </c>
      <c r="CC963">
        <v>961</v>
      </c>
    </row>
    <row r="964" spans="1:81" x14ac:dyDescent="0.3">
      <c r="A964" s="1" t="s">
        <v>77</v>
      </c>
      <c r="B964" s="1" t="s">
        <v>65</v>
      </c>
      <c r="C964" s="1" t="s">
        <v>1038</v>
      </c>
      <c r="D964" s="6">
        <v>83.9</v>
      </c>
      <c r="E964" s="6">
        <v>16</v>
      </c>
      <c r="F964" s="1">
        <v>11</v>
      </c>
      <c r="CC964">
        <v>962</v>
      </c>
    </row>
    <row r="965" spans="1:81" x14ac:dyDescent="0.3">
      <c r="A965" s="1" t="s">
        <v>77</v>
      </c>
      <c r="B965" s="1" t="s">
        <v>65</v>
      </c>
      <c r="C965" s="1" t="s">
        <v>1039</v>
      </c>
      <c r="D965" s="6">
        <v>80.599999999999994</v>
      </c>
      <c r="E965" s="6">
        <v>7.1</v>
      </c>
      <c r="F965" s="1">
        <v>5</v>
      </c>
      <c r="CC965">
        <v>963</v>
      </c>
    </row>
    <row r="966" spans="1:81" x14ac:dyDescent="0.3">
      <c r="A966" s="1" t="s">
        <v>77</v>
      </c>
      <c r="B966" s="1" t="s">
        <v>65</v>
      </c>
      <c r="C966" s="1" t="s">
        <v>1040</v>
      </c>
      <c r="D966" s="6">
        <v>90.5</v>
      </c>
      <c r="E966" s="6">
        <v>24.9</v>
      </c>
      <c r="F966" s="1">
        <v>20</v>
      </c>
      <c r="CC966">
        <v>964</v>
      </c>
    </row>
    <row r="967" spans="1:81" x14ac:dyDescent="0.3">
      <c r="A967" s="1" t="s">
        <v>77</v>
      </c>
      <c r="B967" s="1" t="s">
        <v>65</v>
      </c>
      <c r="C967" s="1" t="s">
        <v>1041</v>
      </c>
      <c r="D967" s="6">
        <v>92.2</v>
      </c>
      <c r="E967" s="6">
        <v>18.2</v>
      </c>
      <c r="F967" s="1">
        <v>15</v>
      </c>
      <c r="CC967">
        <v>965</v>
      </c>
    </row>
    <row r="968" spans="1:81" x14ac:dyDescent="0.3">
      <c r="A968" s="1" t="s">
        <v>77</v>
      </c>
      <c r="B968" s="1" t="s">
        <v>65</v>
      </c>
      <c r="C968" s="1" t="s">
        <v>1042</v>
      </c>
      <c r="D968" s="6">
        <v>89.6</v>
      </c>
      <c r="E968" s="6">
        <v>19.7</v>
      </c>
      <c r="F968" s="1">
        <v>24</v>
      </c>
      <c r="CC968">
        <v>966</v>
      </c>
    </row>
    <row r="969" spans="1:81" x14ac:dyDescent="0.3">
      <c r="A969" s="1" t="s">
        <v>77</v>
      </c>
      <c r="B969" s="1" t="s">
        <v>65</v>
      </c>
      <c r="C969" s="1" t="s">
        <v>1043</v>
      </c>
      <c r="D969" s="6">
        <v>90.7</v>
      </c>
      <c r="E969" s="6">
        <v>16.100000000000001</v>
      </c>
      <c r="F969" s="1">
        <v>9</v>
      </c>
      <c r="CC969">
        <v>967</v>
      </c>
    </row>
    <row r="970" spans="1:81" x14ac:dyDescent="0.3">
      <c r="A970" s="1" t="s">
        <v>77</v>
      </c>
      <c r="B970" s="1" t="s">
        <v>65</v>
      </c>
      <c r="C970" s="1" t="s">
        <v>1044</v>
      </c>
      <c r="D970" s="6">
        <v>87.5</v>
      </c>
      <c r="E970" s="6">
        <v>12.3</v>
      </c>
      <c r="F970" s="1">
        <v>15</v>
      </c>
      <c r="CC970">
        <v>968</v>
      </c>
    </row>
    <row r="971" spans="1:81" x14ac:dyDescent="0.3">
      <c r="A971" s="1" t="s">
        <v>77</v>
      </c>
      <c r="B971" s="1" t="s">
        <v>65</v>
      </c>
      <c r="C971" s="1" t="s">
        <v>1045</v>
      </c>
      <c r="D971" s="6">
        <v>91.4</v>
      </c>
      <c r="E971" s="6">
        <v>18.899999999999999</v>
      </c>
      <c r="F971" s="1">
        <v>15</v>
      </c>
      <c r="CC971">
        <v>969</v>
      </c>
    </row>
    <row r="972" spans="1:81" x14ac:dyDescent="0.3">
      <c r="A972" s="1" t="s">
        <v>77</v>
      </c>
      <c r="B972" s="1" t="s">
        <v>65</v>
      </c>
      <c r="C972" s="1" t="s">
        <v>1046</v>
      </c>
      <c r="D972" s="6">
        <v>91</v>
      </c>
      <c r="E972" s="6">
        <v>24.6</v>
      </c>
      <c r="F972" s="1">
        <v>27</v>
      </c>
      <c r="CC972">
        <v>970</v>
      </c>
    </row>
    <row r="973" spans="1:81" x14ac:dyDescent="0.3">
      <c r="A973" s="1" t="s">
        <v>77</v>
      </c>
      <c r="B973" s="1" t="s">
        <v>65</v>
      </c>
      <c r="C973" s="1" t="s">
        <v>1047</v>
      </c>
      <c r="D973" s="6">
        <v>92</v>
      </c>
      <c r="E973" s="6">
        <v>24.3</v>
      </c>
      <c r="F973" s="1">
        <v>29</v>
      </c>
      <c r="CC973">
        <v>971</v>
      </c>
    </row>
    <row r="974" spans="1:81" x14ac:dyDescent="0.3">
      <c r="A974" s="1" t="s">
        <v>77</v>
      </c>
      <c r="B974" s="1" t="s">
        <v>65</v>
      </c>
      <c r="C974" s="1" t="s">
        <v>1048</v>
      </c>
      <c r="D974" s="6">
        <v>91.3</v>
      </c>
      <c r="E974" s="6">
        <v>26.6</v>
      </c>
      <c r="F974" s="1">
        <v>28</v>
      </c>
      <c r="CC974">
        <v>972</v>
      </c>
    </row>
    <row r="975" spans="1:81" x14ac:dyDescent="0.3">
      <c r="A975" s="1" t="s">
        <v>77</v>
      </c>
      <c r="B975" s="1" t="s">
        <v>65</v>
      </c>
      <c r="C975" s="1" t="s">
        <v>1049</v>
      </c>
      <c r="D975" s="6">
        <v>91.9</v>
      </c>
      <c r="E975" s="6">
        <v>27.6</v>
      </c>
      <c r="F975" s="1">
        <v>29</v>
      </c>
      <c r="CC975">
        <v>973</v>
      </c>
    </row>
    <row r="976" spans="1:81" x14ac:dyDescent="0.3">
      <c r="A976" s="1" t="s">
        <v>77</v>
      </c>
      <c r="B976" s="1" t="s">
        <v>65</v>
      </c>
      <c r="C976" s="1" t="s">
        <v>1050</v>
      </c>
      <c r="D976" s="6">
        <v>90.4</v>
      </c>
      <c r="E976" s="6">
        <v>25.9</v>
      </c>
      <c r="F976" s="1">
        <v>25</v>
      </c>
      <c r="CC976">
        <v>974</v>
      </c>
    </row>
    <row r="977" spans="1:81" x14ac:dyDescent="0.3">
      <c r="A977" s="1" t="s">
        <v>77</v>
      </c>
      <c r="B977" s="1" t="s">
        <v>65</v>
      </c>
      <c r="C977" s="1" t="s">
        <v>1051</v>
      </c>
      <c r="D977" s="6">
        <v>90.2</v>
      </c>
      <c r="E977" s="6">
        <v>20.5</v>
      </c>
      <c r="F977" s="1">
        <v>14</v>
      </c>
      <c r="CC977">
        <v>975</v>
      </c>
    </row>
    <row r="978" spans="1:81" x14ac:dyDescent="0.3">
      <c r="A978" s="1" t="s">
        <v>77</v>
      </c>
      <c r="B978" s="1" t="s">
        <v>65</v>
      </c>
      <c r="C978" s="1" t="s">
        <v>1052</v>
      </c>
      <c r="D978" s="6">
        <v>92.7</v>
      </c>
      <c r="E978" s="6">
        <v>22.1</v>
      </c>
      <c r="F978" s="1">
        <v>19</v>
      </c>
      <c r="CC978">
        <v>976</v>
      </c>
    </row>
    <row r="979" spans="1:81" x14ac:dyDescent="0.3">
      <c r="A979" s="1" t="s">
        <v>77</v>
      </c>
      <c r="B979" s="1" t="s">
        <v>65</v>
      </c>
      <c r="C979" s="1" t="s">
        <v>1053</v>
      </c>
      <c r="D979" s="6">
        <v>89.7</v>
      </c>
      <c r="E979" s="6">
        <v>20.6</v>
      </c>
      <c r="F979" s="1">
        <v>24</v>
      </c>
      <c r="CC979">
        <v>977</v>
      </c>
    </row>
    <row r="980" spans="1:81" x14ac:dyDescent="0.3">
      <c r="A980" s="1" t="s">
        <v>77</v>
      </c>
      <c r="B980" s="1" t="s">
        <v>65</v>
      </c>
      <c r="C980" s="1" t="s">
        <v>1054</v>
      </c>
      <c r="D980" s="6">
        <v>92.9</v>
      </c>
      <c r="E980" s="6">
        <v>18.8</v>
      </c>
      <c r="F980" s="1">
        <v>14</v>
      </c>
      <c r="CC980">
        <v>978</v>
      </c>
    </row>
    <row r="981" spans="1:81" x14ac:dyDescent="0.3">
      <c r="A981" s="1" t="s">
        <v>77</v>
      </c>
      <c r="B981" s="1" t="s">
        <v>65</v>
      </c>
      <c r="C981" s="1" t="s">
        <v>1055</v>
      </c>
      <c r="D981" s="6">
        <v>90.9</v>
      </c>
      <c r="E981" s="6">
        <v>16.399999999999999</v>
      </c>
      <c r="F981" s="1">
        <v>11</v>
      </c>
      <c r="CC981">
        <v>979</v>
      </c>
    </row>
    <row r="982" spans="1:81" x14ac:dyDescent="0.3">
      <c r="A982" s="1" t="s">
        <v>77</v>
      </c>
      <c r="B982" s="1" t="s">
        <v>65</v>
      </c>
      <c r="C982" s="1" t="s">
        <v>1056</v>
      </c>
      <c r="D982" s="6">
        <v>86.5</v>
      </c>
      <c r="E982" s="6">
        <v>15.9</v>
      </c>
      <c r="F982" s="1">
        <v>19</v>
      </c>
      <c r="CC982">
        <v>980</v>
      </c>
    </row>
    <row r="983" spans="1:81" x14ac:dyDescent="0.3">
      <c r="A983" s="1" t="s">
        <v>77</v>
      </c>
      <c r="B983" s="1" t="s">
        <v>65</v>
      </c>
      <c r="C983" s="1" t="s">
        <v>1057</v>
      </c>
      <c r="D983" s="6">
        <v>90.9</v>
      </c>
      <c r="E983" s="6">
        <v>17.3</v>
      </c>
      <c r="F983" s="1">
        <v>17</v>
      </c>
      <c r="CC983">
        <v>981</v>
      </c>
    </row>
    <row r="984" spans="1:81" x14ac:dyDescent="0.3">
      <c r="A984" s="1" t="s">
        <v>77</v>
      </c>
      <c r="B984" s="1" t="s">
        <v>65</v>
      </c>
      <c r="C984" s="1" t="s">
        <v>1058</v>
      </c>
      <c r="D984" s="6">
        <v>92</v>
      </c>
      <c r="E984" s="6">
        <v>21.6</v>
      </c>
      <c r="F984" s="1">
        <v>21</v>
      </c>
      <c r="CC984">
        <v>982</v>
      </c>
    </row>
    <row r="985" spans="1:81" x14ac:dyDescent="0.3">
      <c r="A985" s="1" t="s">
        <v>77</v>
      </c>
      <c r="B985" s="1" t="s">
        <v>65</v>
      </c>
      <c r="C985" s="1" t="s">
        <v>1059</v>
      </c>
      <c r="D985" s="6">
        <v>90.7</v>
      </c>
      <c r="E985" s="6">
        <v>18.2</v>
      </c>
      <c r="F985" s="1">
        <v>14</v>
      </c>
      <c r="CC985">
        <v>983</v>
      </c>
    </row>
    <row r="986" spans="1:81" x14ac:dyDescent="0.3">
      <c r="A986" s="1" t="s">
        <v>77</v>
      </c>
      <c r="B986" s="1" t="s">
        <v>65</v>
      </c>
      <c r="C986" s="1" t="s">
        <v>1060</v>
      </c>
      <c r="D986" s="6">
        <v>84</v>
      </c>
      <c r="E986" s="6">
        <v>12.1</v>
      </c>
      <c r="F986" s="1">
        <v>18</v>
      </c>
      <c r="CC986">
        <v>984</v>
      </c>
    </row>
    <row r="987" spans="1:81" x14ac:dyDescent="0.3">
      <c r="A987" s="1" t="s">
        <v>77</v>
      </c>
      <c r="B987" s="1" t="s">
        <v>66</v>
      </c>
      <c r="C987" s="1" t="s">
        <v>1061</v>
      </c>
      <c r="D987" s="6">
        <v>85.4</v>
      </c>
      <c r="E987" s="6">
        <v>-1.8</v>
      </c>
      <c r="F987" s="1">
        <v>2</v>
      </c>
      <c r="CC987">
        <v>985</v>
      </c>
    </row>
    <row r="988" spans="1:81" x14ac:dyDescent="0.3">
      <c r="A988" s="1" t="s">
        <v>77</v>
      </c>
      <c r="B988" s="1" t="s">
        <v>66</v>
      </c>
      <c r="C988" s="1" t="s">
        <v>1062</v>
      </c>
      <c r="D988" s="6">
        <v>94.6</v>
      </c>
      <c r="E988" s="6">
        <v>69.900000000000006</v>
      </c>
      <c r="F988" s="1">
        <v>77</v>
      </c>
      <c r="CC988">
        <v>986</v>
      </c>
    </row>
    <row r="989" spans="1:81" x14ac:dyDescent="0.3">
      <c r="A989" s="1" t="s">
        <v>77</v>
      </c>
      <c r="B989" s="1" t="s">
        <v>66</v>
      </c>
      <c r="C989" s="1" t="s">
        <v>1063</v>
      </c>
      <c r="D989" s="6">
        <v>82.1</v>
      </c>
      <c r="E989" s="6">
        <v>-4.8</v>
      </c>
      <c r="F989" s="1">
        <v>-1</v>
      </c>
      <c r="CC989">
        <v>987</v>
      </c>
    </row>
    <row r="990" spans="1:81" x14ac:dyDescent="0.3">
      <c r="A990" s="1" t="s">
        <v>77</v>
      </c>
      <c r="B990" s="1" t="s">
        <v>66</v>
      </c>
      <c r="C990" s="1" t="s">
        <v>1064</v>
      </c>
      <c r="D990" s="6">
        <v>82.1</v>
      </c>
      <c r="E990" s="6">
        <v>-0.3</v>
      </c>
      <c r="F990" s="1">
        <v>2</v>
      </c>
      <c r="CC990">
        <v>988</v>
      </c>
    </row>
    <row r="991" spans="1:81" x14ac:dyDescent="0.3">
      <c r="A991" s="1" t="s">
        <v>77</v>
      </c>
      <c r="B991" s="1" t="s">
        <v>66</v>
      </c>
      <c r="C991" s="1" t="s">
        <v>1065</v>
      </c>
      <c r="D991" s="6">
        <v>85.2</v>
      </c>
      <c r="E991" s="6">
        <v>0.8</v>
      </c>
      <c r="F991" s="1">
        <v>6</v>
      </c>
      <c r="CC991">
        <v>989</v>
      </c>
    </row>
    <row r="992" spans="1:81" x14ac:dyDescent="0.3">
      <c r="A992" s="1" t="s">
        <v>77</v>
      </c>
      <c r="B992" s="1" t="s">
        <v>67</v>
      </c>
      <c r="C992" s="1" t="s">
        <v>1066</v>
      </c>
      <c r="D992" s="6">
        <v>76.2</v>
      </c>
      <c r="E992" s="6">
        <v>23.7</v>
      </c>
      <c r="F992" s="1">
        <v>29</v>
      </c>
      <c r="CC992">
        <v>990</v>
      </c>
    </row>
    <row r="993" spans="1:81" x14ac:dyDescent="0.3">
      <c r="A993" s="1" t="s">
        <v>77</v>
      </c>
      <c r="B993" s="1" t="s">
        <v>67</v>
      </c>
      <c r="C993" s="1" t="s">
        <v>1067</v>
      </c>
      <c r="D993" s="6">
        <v>81.7</v>
      </c>
      <c r="E993" s="6">
        <v>26.6</v>
      </c>
      <c r="F993" s="1">
        <v>26</v>
      </c>
      <c r="CC993">
        <v>991</v>
      </c>
    </row>
    <row r="994" spans="1:81" x14ac:dyDescent="0.3">
      <c r="A994" s="1" t="s">
        <v>77</v>
      </c>
      <c r="B994" s="1" t="s">
        <v>67</v>
      </c>
      <c r="C994" s="1" t="s">
        <v>1068</v>
      </c>
      <c r="D994" s="6">
        <v>94.3</v>
      </c>
      <c r="E994" s="6">
        <v>13.5</v>
      </c>
      <c r="F994" s="1">
        <v>8</v>
      </c>
      <c r="CC994">
        <v>992</v>
      </c>
    </row>
    <row r="995" spans="1:81" x14ac:dyDescent="0.3">
      <c r="A995" s="1" t="s">
        <v>77</v>
      </c>
      <c r="B995" s="1" t="s">
        <v>67</v>
      </c>
      <c r="C995" s="1" t="s">
        <v>1069</v>
      </c>
      <c r="D995" s="6">
        <v>89</v>
      </c>
      <c r="E995" s="6">
        <v>11.2</v>
      </c>
      <c r="F995" s="1">
        <v>12</v>
      </c>
      <c r="CC995">
        <v>993</v>
      </c>
    </row>
    <row r="996" spans="1:81" x14ac:dyDescent="0.3">
      <c r="A996" s="1" t="s">
        <v>77</v>
      </c>
      <c r="B996" s="1" t="s">
        <v>67</v>
      </c>
      <c r="C996" s="1" t="s">
        <v>1070</v>
      </c>
      <c r="D996" s="6">
        <v>91</v>
      </c>
      <c r="E996" s="6">
        <v>14.2</v>
      </c>
      <c r="F996" s="1">
        <v>24</v>
      </c>
      <c r="CC996">
        <v>994</v>
      </c>
    </row>
    <row r="997" spans="1:81" x14ac:dyDescent="0.3">
      <c r="A997" s="1" t="s">
        <v>77</v>
      </c>
      <c r="B997" s="1" t="s">
        <v>67</v>
      </c>
      <c r="C997" s="1" t="s">
        <v>1071</v>
      </c>
      <c r="D997" s="6">
        <v>83.1</v>
      </c>
      <c r="E997" s="6">
        <v>24.5</v>
      </c>
      <c r="F997" s="1">
        <v>18</v>
      </c>
      <c r="CC997">
        <v>995</v>
      </c>
    </row>
    <row r="998" spans="1:81" x14ac:dyDescent="0.3">
      <c r="A998" s="1" t="s">
        <v>77</v>
      </c>
      <c r="B998" s="1" t="s">
        <v>67</v>
      </c>
      <c r="C998" s="1" t="s">
        <v>1072</v>
      </c>
      <c r="D998" s="6">
        <v>97.4</v>
      </c>
      <c r="E998" s="6">
        <v>15.2</v>
      </c>
      <c r="F998" s="1">
        <v>-1</v>
      </c>
      <c r="CC998">
        <v>996</v>
      </c>
    </row>
    <row r="999" spans="1:81" x14ac:dyDescent="0.3">
      <c r="A999" s="1" t="s">
        <v>77</v>
      </c>
      <c r="B999" s="1" t="s">
        <v>67</v>
      </c>
      <c r="C999" s="1" t="s">
        <v>1073</v>
      </c>
      <c r="D999" s="6">
        <v>72.7</v>
      </c>
      <c r="E999" s="6">
        <v>30.7</v>
      </c>
      <c r="F999" s="1">
        <v>28</v>
      </c>
      <c r="CC999">
        <v>997</v>
      </c>
    </row>
    <row r="1000" spans="1:81" x14ac:dyDescent="0.3">
      <c r="A1000" s="1" t="s">
        <v>77</v>
      </c>
      <c r="B1000" s="1" t="s">
        <v>67</v>
      </c>
      <c r="C1000" s="1" t="s">
        <v>1074</v>
      </c>
      <c r="D1000" s="6">
        <v>82.3</v>
      </c>
      <c r="E1000" s="6">
        <v>26.8</v>
      </c>
      <c r="F1000" s="1">
        <v>32</v>
      </c>
      <c r="CC1000">
        <v>998</v>
      </c>
    </row>
    <row r="1001" spans="1:81" x14ac:dyDescent="0.3">
      <c r="A1001" s="1" t="s">
        <v>77</v>
      </c>
      <c r="B1001" s="1" t="s">
        <v>67</v>
      </c>
      <c r="C1001" s="1" t="s">
        <v>1075</v>
      </c>
      <c r="D1001" s="6">
        <v>94.4</v>
      </c>
      <c r="E1001" s="6">
        <v>12.9</v>
      </c>
      <c r="F1001" s="1">
        <v>26</v>
      </c>
      <c r="CC1001">
        <v>999</v>
      </c>
    </row>
    <row r="1002" spans="1:81" x14ac:dyDescent="0.3">
      <c r="A1002" s="1" t="s">
        <v>77</v>
      </c>
      <c r="B1002" s="1" t="s">
        <v>67</v>
      </c>
      <c r="C1002" s="1" t="s">
        <v>1076</v>
      </c>
      <c r="D1002" s="6">
        <v>83.3</v>
      </c>
      <c r="E1002" s="6">
        <v>24.3</v>
      </c>
      <c r="F1002" s="1">
        <v>32</v>
      </c>
      <c r="CC1002">
        <v>1000</v>
      </c>
    </row>
    <row r="1003" spans="1:81" x14ac:dyDescent="0.3">
      <c r="A1003" s="1" t="s">
        <v>77</v>
      </c>
      <c r="B1003" s="1" t="s">
        <v>67</v>
      </c>
      <c r="C1003" s="1" t="s">
        <v>1077</v>
      </c>
      <c r="D1003" s="6">
        <v>96.2</v>
      </c>
      <c r="E1003" s="6">
        <v>16.399999999999999</v>
      </c>
      <c r="F1003" s="1">
        <v>28</v>
      </c>
      <c r="CC1003">
        <v>1001</v>
      </c>
    </row>
    <row r="1004" spans="1:81" x14ac:dyDescent="0.3">
      <c r="A1004" s="1" t="s">
        <v>77</v>
      </c>
      <c r="B1004" s="1" t="s">
        <v>67</v>
      </c>
      <c r="C1004" s="1" t="s">
        <v>1078</v>
      </c>
      <c r="D1004" s="6">
        <v>89.4</v>
      </c>
      <c r="E1004" s="6">
        <v>13.6</v>
      </c>
      <c r="F1004" s="1">
        <v>22</v>
      </c>
      <c r="CC1004">
        <v>1002</v>
      </c>
    </row>
    <row r="1005" spans="1:81" x14ac:dyDescent="0.3">
      <c r="A1005" s="1" t="s">
        <v>77</v>
      </c>
      <c r="B1005" s="1" t="s">
        <v>67</v>
      </c>
      <c r="C1005" s="1" t="s">
        <v>1079</v>
      </c>
      <c r="D1005" s="6">
        <v>74.400000000000006</v>
      </c>
      <c r="E1005" s="6">
        <v>27.8</v>
      </c>
      <c r="F1005" s="1">
        <v>33</v>
      </c>
      <c r="CC1005">
        <v>1003</v>
      </c>
    </row>
    <row r="1006" spans="1:81" x14ac:dyDescent="0.3">
      <c r="A1006" s="1" t="s">
        <v>77</v>
      </c>
      <c r="B1006" s="1" t="s">
        <v>67</v>
      </c>
      <c r="C1006" s="1" t="s">
        <v>1080</v>
      </c>
      <c r="D1006" s="6">
        <v>81.900000000000006</v>
      </c>
      <c r="E1006" s="6">
        <v>29.2</v>
      </c>
      <c r="F1006" s="1">
        <v>34</v>
      </c>
      <c r="CC1006">
        <v>1004</v>
      </c>
    </row>
    <row r="1007" spans="1:81" x14ac:dyDescent="0.3">
      <c r="A1007" s="1" t="s">
        <v>77</v>
      </c>
      <c r="B1007" s="1" t="s">
        <v>67</v>
      </c>
      <c r="C1007" s="1" t="s">
        <v>1081</v>
      </c>
      <c r="D1007" s="6">
        <v>81.900000000000006</v>
      </c>
      <c r="E1007" s="6">
        <v>29.4</v>
      </c>
      <c r="F1007" s="1">
        <v>28</v>
      </c>
      <c r="CC1007">
        <v>1005</v>
      </c>
    </row>
    <row r="1008" spans="1:81" x14ac:dyDescent="0.3">
      <c r="A1008" s="1" t="s">
        <v>77</v>
      </c>
      <c r="B1008" s="1" t="s">
        <v>67</v>
      </c>
      <c r="C1008" s="1" t="s">
        <v>1082</v>
      </c>
      <c r="D1008" s="6">
        <v>81.599999999999994</v>
      </c>
      <c r="E1008" s="6">
        <v>29.5</v>
      </c>
      <c r="F1008" s="1">
        <v>34</v>
      </c>
      <c r="CC1008">
        <v>1006</v>
      </c>
    </row>
    <row r="1009" spans="1:81" x14ac:dyDescent="0.3">
      <c r="A1009" s="1" t="s">
        <v>77</v>
      </c>
      <c r="B1009" s="1" t="s">
        <v>67</v>
      </c>
      <c r="C1009" s="1" t="s">
        <v>1083</v>
      </c>
      <c r="D1009" s="6">
        <v>76.3</v>
      </c>
      <c r="E1009" s="6">
        <v>28.9</v>
      </c>
      <c r="F1009" s="1">
        <v>38</v>
      </c>
      <c r="CC1009">
        <v>1007</v>
      </c>
    </row>
    <row r="1010" spans="1:81" x14ac:dyDescent="0.3">
      <c r="A1010" s="1" t="s">
        <v>77</v>
      </c>
      <c r="B1010" s="1" t="s">
        <v>67</v>
      </c>
      <c r="C1010" s="1" t="s">
        <v>1084</v>
      </c>
      <c r="D1010" s="6">
        <v>89.6</v>
      </c>
      <c r="E1010" s="6">
        <v>11.2</v>
      </c>
      <c r="F1010" s="1">
        <v>15</v>
      </c>
      <c r="CC1010">
        <v>1008</v>
      </c>
    </row>
    <row r="1011" spans="1:81" x14ac:dyDescent="0.3">
      <c r="A1011" s="1" t="s">
        <v>77</v>
      </c>
      <c r="B1011" s="1" t="s">
        <v>67</v>
      </c>
      <c r="C1011" s="1" t="s">
        <v>1085</v>
      </c>
      <c r="D1011" s="6">
        <v>75.599999999999994</v>
      </c>
      <c r="E1011" s="6">
        <v>12</v>
      </c>
      <c r="F1011" s="1">
        <v>19</v>
      </c>
      <c r="CC1011">
        <v>1009</v>
      </c>
    </row>
    <row r="1012" spans="1:81" x14ac:dyDescent="0.3">
      <c r="A1012" s="1" t="s">
        <v>77</v>
      </c>
      <c r="B1012" s="1" t="s">
        <v>67</v>
      </c>
      <c r="C1012" s="1" t="s">
        <v>1086</v>
      </c>
      <c r="D1012" s="6">
        <v>82.4</v>
      </c>
      <c r="E1012" s="6">
        <v>24.5</v>
      </c>
      <c r="F1012" s="1">
        <v>28</v>
      </c>
      <c r="CC1012">
        <v>1010</v>
      </c>
    </row>
    <row r="1013" spans="1:81" x14ac:dyDescent="0.3">
      <c r="A1013" s="1" t="s">
        <v>77</v>
      </c>
      <c r="B1013" s="1" t="s">
        <v>67</v>
      </c>
      <c r="C1013" s="1" t="s">
        <v>1087</v>
      </c>
      <c r="D1013" s="6">
        <v>80.3</v>
      </c>
      <c r="E1013" s="6">
        <v>30.9</v>
      </c>
      <c r="F1013" s="1">
        <v>37</v>
      </c>
      <c r="CC1013">
        <v>1011</v>
      </c>
    </row>
    <row r="1014" spans="1:81" x14ac:dyDescent="0.3">
      <c r="A1014" s="1" t="s">
        <v>77</v>
      </c>
      <c r="B1014" s="1" t="s">
        <v>67</v>
      </c>
      <c r="C1014" s="1" t="s">
        <v>1088</v>
      </c>
      <c r="D1014" s="6">
        <v>93.6</v>
      </c>
      <c r="E1014" s="6">
        <v>21.8</v>
      </c>
      <c r="F1014" s="1">
        <v>34</v>
      </c>
      <c r="CC1014">
        <v>1012</v>
      </c>
    </row>
    <row r="1015" spans="1:81" x14ac:dyDescent="0.3">
      <c r="A1015" s="1" t="s">
        <v>77</v>
      </c>
      <c r="B1015" s="1" t="s">
        <v>67</v>
      </c>
      <c r="C1015" s="1" t="s">
        <v>1089</v>
      </c>
      <c r="D1015" s="6">
        <v>94.7</v>
      </c>
      <c r="E1015" s="6">
        <v>17.3</v>
      </c>
      <c r="F1015" s="1">
        <v>29</v>
      </c>
      <c r="CC1015">
        <v>1013</v>
      </c>
    </row>
    <row r="1016" spans="1:81" x14ac:dyDescent="0.3">
      <c r="A1016" s="1" t="s">
        <v>77</v>
      </c>
      <c r="B1016" s="1" t="s">
        <v>67</v>
      </c>
      <c r="C1016" s="1" t="s">
        <v>1090</v>
      </c>
      <c r="D1016" s="6">
        <v>92.5</v>
      </c>
      <c r="E1016" s="6">
        <v>13.7</v>
      </c>
      <c r="F1016" s="1">
        <v>20</v>
      </c>
      <c r="CC1016">
        <v>1014</v>
      </c>
    </row>
    <row r="1017" spans="1:81" x14ac:dyDescent="0.3">
      <c r="A1017" s="1" t="s">
        <v>77</v>
      </c>
      <c r="B1017" s="1" t="s">
        <v>67</v>
      </c>
      <c r="C1017" s="1" t="s">
        <v>1091</v>
      </c>
      <c r="D1017" s="6">
        <v>69.2</v>
      </c>
      <c r="E1017" s="6">
        <v>27.2</v>
      </c>
      <c r="F1017" s="1">
        <v>35</v>
      </c>
      <c r="CC1017">
        <v>1015</v>
      </c>
    </row>
    <row r="1018" spans="1:81" x14ac:dyDescent="0.3">
      <c r="A1018" s="1" t="s">
        <v>77</v>
      </c>
      <c r="B1018" s="1" t="s">
        <v>67</v>
      </c>
      <c r="C1018" s="1" t="s">
        <v>1092</v>
      </c>
      <c r="D1018" s="6">
        <v>73.599999999999994</v>
      </c>
      <c r="E1018" s="6">
        <v>27.6</v>
      </c>
      <c r="F1018" s="1">
        <v>29</v>
      </c>
      <c r="CC1018">
        <v>1016</v>
      </c>
    </row>
    <row r="1019" spans="1:81" x14ac:dyDescent="0.3">
      <c r="A1019" s="1" t="s">
        <v>77</v>
      </c>
      <c r="B1019" s="1" t="s">
        <v>67</v>
      </c>
      <c r="C1019" s="1" t="s">
        <v>1093</v>
      </c>
      <c r="D1019" s="6">
        <v>93.3</v>
      </c>
      <c r="E1019" s="6">
        <v>13.8</v>
      </c>
      <c r="F1019" s="1">
        <v>19</v>
      </c>
      <c r="CC1019">
        <v>1017</v>
      </c>
    </row>
    <row r="1020" spans="1:81" x14ac:dyDescent="0.3">
      <c r="A1020" s="1" t="s">
        <v>77</v>
      </c>
      <c r="B1020" s="1" t="s">
        <v>68</v>
      </c>
      <c r="C1020" s="1" t="s">
        <v>1094</v>
      </c>
      <c r="D1020" s="6">
        <v>84.9</v>
      </c>
      <c r="E1020" s="6">
        <v>-0.3</v>
      </c>
      <c r="F1020" s="1">
        <v>12</v>
      </c>
      <c r="CC1020">
        <v>1018</v>
      </c>
    </row>
    <row r="1021" spans="1:81" x14ac:dyDescent="0.3">
      <c r="A1021" s="1" t="s">
        <v>77</v>
      </c>
      <c r="B1021" s="1" t="s">
        <v>68</v>
      </c>
      <c r="C1021" s="1" t="s">
        <v>1095</v>
      </c>
      <c r="D1021" s="6">
        <v>86.7</v>
      </c>
      <c r="E1021" s="6">
        <v>-8</v>
      </c>
      <c r="F1021" s="1">
        <v>-11</v>
      </c>
      <c r="CC1021">
        <v>1019</v>
      </c>
    </row>
    <row r="1022" spans="1:81" x14ac:dyDescent="0.3">
      <c r="A1022" s="1" t="s">
        <v>77</v>
      </c>
      <c r="B1022" s="1" t="s">
        <v>68</v>
      </c>
      <c r="C1022" s="1" t="s">
        <v>1096</v>
      </c>
      <c r="D1022" s="6">
        <v>85</v>
      </c>
      <c r="E1022" s="6">
        <v>-2.8</v>
      </c>
      <c r="F1022" s="1">
        <v>-2</v>
      </c>
      <c r="CC1022">
        <v>1020</v>
      </c>
    </row>
    <row r="1023" spans="1:81" x14ac:dyDescent="0.3">
      <c r="A1023" s="1" t="s">
        <v>77</v>
      </c>
      <c r="B1023" s="1" t="s">
        <v>68</v>
      </c>
      <c r="C1023" s="1" t="s">
        <v>1097</v>
      </c>
      <c r="D1023" s="6">
        <v>88.2</v>
      </c>
      <c r="E1023" s="6">
        <v>0.5</v>
      </c>
      <c r="F1023" s="1">
        <v>15</v>
      </c>
      <c r="CC1023">
        <v>1021</v>
      </c>
    </row>
    <row r="1024" spans="1:81" x14ac:dyDescent="0.3">
      <c r="A1024" s="1" t="s">
        <v>77</v>
      </c>
      <c r="B1024" s="1" t="s">
        <v>68</v>
      </c>
      <c r="C1024" s="1" t="s">
        <v>1098</v>
      </c>
      <c r="D1024" s="6">
        <v>88.4</v>
      </c>
      <c r="E1024" s="6">
        <v>-4.2</v>
      </c>
      <c r="F1024" s="1">
        <v>-4</v>
      </c>
      <c r="CC1024">
        <v>1022</v>
      </c>
    </row>
    <row r="1025" spans="1:81" x14ac:dyDescent="0.3">
      <c r="A1025" s="1" t="s">
        <v>77</v>
      </c>
      <c r="B1025" s="1" t="s">
        <v>68</v>
      </c>
      <c r="C1025" s="1" t="s">
        <v>1099</v>
      </c>
      <c r="D1025" s="6">
        <v>87.9</v>
      </c>
      <c r="E1025" s="6">
        <v>-5.2</v>
      </c>
      <c r="F1025" s="1">
        <v>-3</v>
      </c>
      <c r="CC1025">
        <v>1023</v>
      </c>
    </row>
    <row r="1026" spans="1:81" x14ac:dyDescent="0.3">
      <c r="A1026" s="1" t="s">
        <v>77</v>
      </c>
      <c r="B1026" s="1" t="s">
        <v>68</v>
      </c>
      <c r="C1026" s="1" t="s">
        <v>1100</v>
      </c>
      <c r="D1026" s="6">
        <v>86.6</v>
      </c>
      <c r="E1026" s="6">
        <v>-1.2</v>
      </c>
      <c r="F1026" s="1">
        <v>-9</v>
      </c>
      <c r="CC1026">
        <v>1024</v>
      </c>
    </row>
    <row r="1027" spans="1:81" x14ac:dyDescent="0.3">
      <c r="A1027" s="1" t="s">
        <v>77</v>
      </c>
      <c r="B1027" s="1" t="s">
        <v>68</v>
      </c>
      <c r="C1027" s="1" t="s">
        <v>1101</v>
      </c>
      <c r="D1027" s="6">
        <v>81.900000000000006</v>
      </c>
      <c r="E1027" s="6">
        <v>0.5</v>
      </c>
      <c r="F1027" s="1">
        <v>3</v>
      </c>
      <c r="CC1027">
        <v>1025</v>
      </c>
    </row>
    <row r="1028" spans="1:81" x14ac:dyDescent="0.3">
      <c r="A1028" s="1" t="s">
        <v>77</v>
      </c>
      <c r="B1028" s="1" t="s">
        <v>68</v>
      </c>
      <c r="C1028" s="1" t="s">
        <v>1102</v>
      </c>
      <c r="D1028" s="6">
        <v>84.2</v>
      </c>
      <c r="E1028" s="6">
        <v>-7.9</v>
      </c>
      <c r="F1028" s="1">
        <v>-4</v>
      </c>
      <c r="CC1028">
        <v>1026</v>
      </c>
    </row>
    <row r="1029" spans="1:81" x14ac:dyDescent="0.3">
      <c r="A1029" s="1" t="s">
        <v>77</v>
      </c>
      <c r="B1029" s="1" t="s">
        <v>68</v>
      </c>
      <c r="C1029" s="1" t="s">
        <v>1103</v>
      </c>
      <c r="D1029" s="6">
        <v>86.4</v>
      </c>
      <c r="E1029" s="6">
        <v>3.6</v>
      </c>
      <c r="F1029" s="1">
        <v>-3</v>
      </c>
      <c r="CC1029">
        <v>1027</v>
      </c>
    </row>
    <row r="1030" spans="1:81" x14ac:dyDescent="0.3">
      <c r="A1030" s="1" t="s">
        <v>77</v>
      </c>
      <c r="B1030" s="1" t="s">
        <v>68</v>
      </c>
      <c r="C1030" s="1" t="s">
        <v>1104</v>
      </c>
      <c r="D1030" s="6">
        <v>81.8</v>
      </c>
      <c r="E1030" s="6">
        <v>-8.1999999999999993</v>
      </c>
      <c r="F1030" s="1">
        <v>-10</v>
      </c>
      <c r="CC1030">
        <v>1028</v>
      </c>
    </row>
    <row r="1031" spans="1:81" x14ac:dyDescent="0.3">
      <c r="A1031" s="1" t="s">
        <v>77</v>
      </c>
      <c r="B1031" s="1" t="s">
        <v>68</v>
      </c>
      <c r="C1031" s="1" t="s">
        <v>1105</v>
      </c>
      <c r="D1031" s="6">
        <v>83.6</v>
      </c>
      <c r="E1031" s="6">
        <v>-7.3</v>
      </c>
      <c r="F1031" s="1">
        <v>-7</v>
      </c>
      <c r="CC1031">
        <v>1029</v>
      </c>
    </row>
    <row r="1032" spans="1:81" x14ac:dyDescent="0.3">
      <c r="A1032" s="1" t="s">
        <v>77</v>
      </c>
      <c r="B1032" s="1" t="s">
        <v>68</v>
      </c>
      <c r="C1032" s="1" t="s">
        <v>1106</v>
      </c>
      <c r="D1032" s="6">
        <v>82.4</v>
      </c>
      <c r="E1032" s="6">
        <v>-12.5</v>
      </c>
      <c r="F1032" s="1">
        <v>-9</v>
      </c>
      <c r="CC1032">
        <v>1030</v>
      </c>
    </row>
    <row r="1033" spans="1:81" x14ac:dyDescent="0.3">
      <c r="A1033" s="1" t="s">
        <v>77</v>
      </c>
      <c r="B1033" s="1" t="s">
        <v>68</v>
      </c>
      <c r="C1033" s="1" t="s">
        <v>1107</v>
      </c>
      <c r="D1033" s="6">
        <v>82.7</v>
      </c>
      <c r="E1033" s="6">
        <v>-9.3000000000000007</v>
      </c>
      <c r="F1033" s="1">
        <v>-2</v>
      </c>
      <c r="CC1033">
        <v>1031</v>
      </c>
    </row>
    <row r="1034" spans="1:81" x14ac:dyDescent="0.3">
      <c r="A1034" s="1" t="s">
        <v>77</v>
      </c>
      <c r="B1034" s="1" t="s">
        <v>68</v>
      </c>
      <c r="C1034" s="1" t="s">
        <v>1108</v>
      </c>
      <c r="D1034" s="6">
        <v>84.2</v>
      </c>
      <c r="E1034" s="6">
        <v>-9.1</v>
      </c>
      <c r="F1034" s="1">
        <v>-4</v>
      </c>
      <c r="CC1034">
        <v>1032</v>
      </c>
    </row>
    <row r="1035" spans="1:81" x14ac:dyDescent="0.3">
      <c r="A1035" s="1" t="s">
        <v>77</v>
      </c>
      <c r="B1035" s="1" t="s">
        <v>68</v>
      </c>
      <c r="C1035" s="1" t="s">
        <v>1109</v>
      </c>
      <c r="D1035" s="6">
        <v>81.599999999999994</v>
      </c>
      <c r="E1035" s="6">
        <v>-0.1</v>
      </c>
      <c r="F1035" s="1">
        <v>8</v>
      </c>
      <c r="CC1035">
        <v>1033</v>
      </c>
    </row>
    <row r="1036" spans="1:81" x14ac:dyDescent="0.3">
      <c r="A1036" s="1" t="s">
        <v>77</v>
      </c>
      <c r="B1036" s="1" t="s">
        <v>68</v>
      </c>
      <c r="C1036" s="1" t="s">
        <v>1110</v>
      </c>
      <c r="D1036" s="6">
        <v>87.5</v>
      </c>
      <c r="E1036" s="6">
        <v>-0.4</v>
      </c>
      <c r="F1036" s="1">
        <v>10</v>
      </c>
      <c r="CC1036">
        <v>1034</v>
      </c>
    </row>
    <row r="1037" spans="1:81" x14ac:dyDescent="0.3">
      <c r="A1037" s="1" t="s">
        <v>77</v>
      </c>
      <c r="B1037" s="1" t="s">
        <v>68</v>
      </c>
      <c r="C1037" s="1" t="s">
        <v>1111</v>
      </c>
      <c r="D1037" s="6">
        <v>84.4</v>
      </c>
      <c r="E1037" s="6">
        <v>-7.1</v>
      </c>
      <c r="F1037" s="1">
        <v>0</v>
      </c>
      <c r="CC1037">
        <v>1035</v>
      </c>
    </row>
    <row r="1038" spans="1:81" x14ac:dyDescent="0.3">
      <c r="A1038" s="1" t="s">
        <v>77</v>
      </c>
      <c r="B1038" s="1" t="s">
        <v>68</v>
      </c>
      <c r="C1038" s="1" t="s">
        <v>1112</v>
      </c>
      <c r="D1038" s="6">
        <v>85.4</v>
      </c>
      <c r="E1038" s="6">
        <v>-1.6</v>
      </c>
      <c r="F1038" s="1">
        <v>0</v>
      </c>
      <c r="CC1038">
        <v>1036</v>
      </c>
    </row>
    <row r="1039" spans="1:81" x14ac:dyDescent="0.3">
      <c r="A1039" s="1" t="s">
        <v>77</v>
      </c>
      <c r="B1039" s="1" t="s">
        <v>69</v>
      </c>
      <c r="C1039" s="1" t="s">
        <v>1113</v>
      </c>
      <c r="D1039" s="6">
        <v>82.7</v>
      </c>
      <c r="E1039" s="6">
        <v>12</v>
      </c>
      <c r="F1039" s="1">
        <v>16</v>
      </c>
      <c r="CC1039">
        <v>1037</v>
      </c>
    </row>
    <row r="1040" spans="1:81" x14ac:dyDescent="0.3">
      <c r="A1040" s="1" t="s">
        <v>77</v>
      </c>
      <c r="B1040" s="1" t="s">
        <v>69</v>
      </c>
      <c r="C1040" s="1" t="s">
        <v>1114</v>
      </c>
      <c r="D1040" s="6">
        <v>83.8</v>
      </c>
      <c r="E1040" s="6">
        <v>13.9</v>
      </c>
      <c r="F1040" s="1">
        <v>15</v>
      </c>
      <c r="CC1040">
        <v>1038</v>
      </c>
    </row>
    <row r="1041" spans="1:81" x14ac:dyDescent="0.3">
      <c r="A1041" s="1" t="s">
        <v>77</v>
      </c>
      <c r="B1041" s="1" t="s">
        <v>69</v>
      </c>
      <c r="C1041" s="1" t="s">
        <v>1115</v>
      </c>
      <c r="D1041" s="6">
        <v>88.8</v>
      </c>
      <c r="E1041" s="6">
        <v>15.8</v>
      </c>
      <c r="F1041" s="1">
        <v>10</v>
      </c>
      <c r="CC1041">
        <v>1039</v>
      </c>
    </row>
    <row r="1042" spans="1:81" x14ac:dyDescent="0.3">
      <c r="A1042" s="1" t="s">
        <v>77</v>
      </c>
      <c r="B1042" s="1" t="s">
        <v>69</v>
      </c>
      <c r="C1042" s="1" t="s">
        <v>1116</v>
      </c>
      <c r="D1042" s="6">
        <v>84.4</v>
      </c>
      <c r="E1042" s="6">
        <v>8.1999999999999993</v>
      </c>
      <c r="F1042" s="1">
        <v>4</v>
      </c>
      <c r="CC1042">
        <v>1040</v>
      </c>
    </row>
    <row r="1043" spans="1:81" x14ac:dyDescent="0.3">
      <c r="A1043" s="1" t="s">
        <v>77</v>
      </c>
      <c r="B1043" s="1" t="s">
        <v>69</v>
      </c>
      <c r="C1043" s="1" t="s">
        <v>1117</v>
      </c>
      <c r="D1043" s="6">
        <v>86.7</v>
      </c>
      <c r="E1043" s="6">
        <v>12.4</v>
      </c>
      <c r="F1043" s="1">
        <v>21</v>
      </c>
      <c r="CC1043">
        <v>1041</v>
      </c>
    </row>
    <row r="1044" spans="1:81" x14ac:dyDescent="0.3">
      <c r="A1044" s="1" t="s">
        <v>77</v>
      </c>
      <c r="B1044" s="1" t="s">
        <v>69</v>
      </c>
      <c r="C1044" s="1" t="s">
        <v>1118</v>
      </c>
      <c r="D1044" s="6">
        <v>89.2</v>
      </c>
      <c r="E1044" s="6">
        <v>15.8</v>
      </c>
      <c r="F1044" s="1">
        <v>17</v>
      </c>
      <c r="CC1044">
        <v>1042</v>
      </c>
    </row>
    <row r="1045" spans="1:81" x14ac:dyDescent="0.3">
      <c r="A1045" s="1" t="s">
        <v>77</v>
      </c>
      <c r="B1045" s="1" t="s">
        <v>69</v>
      </c>
      <c r="C1045" s="1" t="s">
        <v>1119</v>
      </c>
      <c r="D1045" s="6">
        <v>84.1</v>
      </c>
      <c r="E1045" s="6">
        <v>11.8</v>
      </c>
      <c r="F1045" s="1">
        <v>6</v>
      </c>
      <c r="CC1045">
        <v>1043</v>
      </c>
    </row>
    <row r="1046" spans="1:81" x14ac:dyDescent="0.3">
      <c r="A1046" s="1" t="s">
        <v>77</v>
      </c>
      <c r="B1046" s="1" t="s">
        <v>69</v>
      </c>
      <c r="C1046" s="1" t="s">
        <v>1120</v>
      </c>
      <c r="D1046" s="6">
        <v>90.1</v>
      </c>
      <c r="E1046" s="6">
        <v>16.100000000000001</v>
      </c>
      <c r="F1046" s="1">
        <v>18</v>
      </c>
      <c r="CC1046">
        <v>1044</v>
      </c>
    </row>
    <row r="1047" spans="1:81" x14ac:dyDescent="0.3">
      <c r="A1047" s="1" t="s">
        <v>77</v>
      </c>
      <c r="B1047" s="1" t="s">
        <v>69</v>
      </c>
      <c r="C1047" s="1" t="s">
        <v>1121</v>
      </c>
      <c r="D1047" s="6">
        <v>87</v>
      </c>
      <c r="E1047" s="6">
        <v>12.9</v>
      </c>
      <c r="F1047" s="1">
        <v>0</v>
      </c>
      <c r="CC1047">
        <v>1045</v>
      </c>
    </row>
    <row r="1048" spans="1:81" x14ac:dyDescent="0.3">
      <c r="A1048" s="1" t="s">
        <v>77</v>
      </c>
      <c r="B1048" s="1" t="s">
        <v>69</v>
      </c>
      <c r="C1048" s="1" t="s">
        <v>1122</v>
      </c>
      <c r="D1048" s="6">
        <v>88.1</v>
      </c>
      <c r="E1048" s="6">
        <v>13.6</v>
      </c>
      <c r="F1048" s="1">
        <v>14</v>
      </c>
      <c r="CC1048">
        <v>1046</v>
      </c>
    </row>
    <row r="1049" spans="1:81" x14ac:dyDescent="0.3">
      <c r="A1049" s="1" t="s">
        <v>77</v>
      </c>
      <c r="B1049" s="1" t="s">
        <v>69</v>
      </c>
      <c r="C1049" s="1" t="s">
        <v>1123</v>
      </c>
      <c r="D1049" s="6">
        <v>85.6</v>
      </c>
      <c r="E1049" s="6">
        <v>10.4</v>
      </c>
      <c r="F1049" s="1">
        <v>17</v>
      </c>
      <c r="CC1049">
        <v>1047</v>
      </c>
    </row>
    <row r="1050" spans="1:81" x14ac:dyDescent="0.3">
      <c r="A1050" s="1" t="s">
        <v>77</v>
      </c>
      <c r="B1050" s="1" t="s">
        <v>70</v>
      </c>
      <c r="C1050" s="1" t="s">
        <v>1124</v>
      </c>
      <c r="D1050" s="6">
        <v>91.2</v>
      </c>
      <c r="E1050" s="6">
        <v>-1</v>
      </c>
      <c r="F1050" s="1">
        <v>10</v>
      </c>
      <c r="CC1050">
        <v>1048</v>
      </c>
    </row>
    <row r="1051" spans="1:81" x14ac:dyDescent="0.3">
      <c r="A1051" s="1" t="s">
        <v>77</v>
      </c>
      <c r="B1051" s="1" t="s">
        <v>70</v>
      </c>
      <c r="C1051" s="1" t="s">
        <v>1125</v>
      </c>
      <c r="D1051" s="6">
        <v>86.9</v>
      </c>
      <c r="E1051" s="6">
        <v>2.6</v>
      </c>
      <c r="F1051" s="1">
        <v>11</v>
      </c>
      <c r="CC1051">
        <v>1049</v>
      </c>
    </row>
    <row r="1052" spans="1:81" x14ac:dyDescent="0.3">
      <c r="A1052" s="1" t="s">
        <v>77</v>
      </c>
      <c r="B1052" s="1" t="s">
        <v>70</v>
      </c>
      <c r="C1052" s="1" t="s">
        <v>1126</v>
      </c>
      <c r="D1052" s="6">
        <v>88</v>
      </c>
      <c r="E1052" s="6">
        <v>-3.7</v>
      </c>
      <c r="F1052" s="1">
        <v>-3</v>
      </c>
      <c r="CC1052">
        <v>1050</v>
      </c>
    </row>
    <row r="1053" spans="1:81" x14ac:dyDescent="0.3">
      <c r="A1053" s="1" t="s">
        <v>77</v>
      </c>
      <c r="B1053" s="1" t="s">
        <v>70</v>
      </c>
      <c r="C1053" s="1" t="s">
        <v>1127</v>
      </c>
      <c r="D1053" s="6">
        <v>91.5</v>
      </c>
      <c r="E1053" s="6">
        <v>-2.4</v>
      </c>
      <c r="F1053" s="1">
        <v>-4</v>
      </c>
      <c r="CC1053">
        <v>1051</v>
      </c>
    </row>
    <row r="1054" spans="1:81" x14ac:dyDescent="0.3">
      <c r="A1054" s="1" t="s">
        <v>77</v>
      </c>
      <c r="B1054" s="1" t="s">
        <v>70</v>
      </c>
      <c r="C1054" s="1" t="s">
        <v>1128</v>
      </c>
      <c r="D1054" s="6">
        <v>81.3</v>
      </c>
      <c r="E1054" s="6">
        <v>-9</v>
      </c>
      <c r="F1054" s="1">
        <v>-1</v>
      </c>
      <c r="CC1054">
        <v>1052</v>
      </c>
    </row>
    <row r="1055" spans="1:81" x14ac:dyDescent="0.3">
      <c r="A1055" s="1" t="s">
        <v>77</v>
      </c>
      <c r="B1055" s="1" t="s">
        <v>70</v>
      </c>
      <c r="C1055" s="1" t="s">
        <v>1129</v>
      </c>
      <c r="D1055" s="6">
        <v>89.4</v>
      </c>
      <c r="E1055" s="6">
        <v>-1.8</v>
      </c>
      <c r="F1055" s="1">
        <v>-5</v>
      </c>
      <c r="CC1055">
        <v>1053</v>
      </c>
    </row>
    <row r="1056" spans="1:81" x14ac:dyDescent="0.3">
      <c r="A1056" s="1" t="s">
        <v>77</v>
      </c>
      <c r="B1056" s="1" t="s">
        <v>70</v>
      </c>
      <c r="C1056" s="1" t="s">
        <v>1130</v>
      </c>
      <c r="D1056" s="6">
        <v>82.4</v>
      </c>
      <c r="E1056" s="6">
        <v>-3.4</v>
      </c>
      <c r="F1056" s="1">
        <v>11</v>
      </c>
      <c r="CC1056">
        <v>1054</v>
      </c>
    </row>
    <row r="1057" spans="1:81" x14ac:dyDescent="0.3">
      <c r="A1057" s="1" t="s">
        <v>77</v>
      </c>
      <c r="B1057" s="1" t="s">
        <v>70</v>
      </c>
      <c r="C1057" s="1" t="s">
        <v>1131</v>
      </c>
      <c r="D1057" s="6">
        <v>87.1</v>
      </c>
      <c r="E1057" s="6">
        <v>-1.2</v>
      </c>
      <c r="F1057" s="1">
        <v>15</v>
      </c>
      <c r="CC1057">
        <v>1055</v>
      </c>
    </row>
    <row r="1058" spans="1:81" x14ac:dyDescent="0.3">
      <c r="A1058" s="1" t="s">
        <v>77</v>
      </c>
      <c r="B1058" s="1" t="s">
        <v>70</v>
      </c>
      <c r="C1058" s="1" t="s">
        <v>1132</v>
      </c>
      <c r="D1058" s="6">
        <v>90.2</v>
      </c>
      <c r="E1058" s="6">
        <v>-2.2000000000000002</v>
      </c>
      <c r="F1058" s="1">
        <v>3</v>
      </c>
      <c r="CC1058">
        <v>1056</v>
      </c>
    </row>
    <row r="1059" spans="1:81" x14ac:dyDescent="0.3">
      <c r="A1059" s="1" t="s">
        <v>77</v>
      </c>
      <c r="B1059" s="1" t="s">
        <v>70</v>
      </c>
      <c r="C1059" s="1" t="s">
        <v>1133</v>
      </c>
      <c r="D1059" s="6">
        <v>91.8</v>
      </c>
      <c r="E1059" s="6">
        <v>-4.4000000000000004</v>
      </c>
      <c r="F1059" s="1">
        <v>3</v>
      </c>
      <c r="CC1059">
        <v>1057</v>
      </c>
    </row>
    <row r="1060" spans="1:81" x14ac:dyDescent="0.3">
      <c r="A1060" s="1" t="s">
        <v>77</v>
      </c>
      <c r="B1060" s="1" t="s">
        <v>70</v>
      </c>
      <c r="C1060" s="1" t="s">
        <v>1134</v>
      </c>
      <c r="D1060" s="6">
        <v>92.9</v>
      </c>
      <c r="E1060" s="6">
        <v>-7.5</v>
      </c>
      <c r="F1060" s="1">
        <v>4</v>
      </c>
      <c r="CC1060">
        <v>1058</v>
      </c>
    </row>
    <row r="1061" spans="1:81" x14ac:dyDescent="0.3">
      <c r="A1061" s="1" t="s">
        <v>72</v>
      </c>
      <c r="B1061" s="1" t="s">
        <v>71</v>
      </c>
      <c r="C1061" s="1" t="s">
        <v>1135</v>
      </c>
      <c r="D1061" s="6">
        <v>74.099999999999994</v>
      </c>
      <c r="E1061" s="6">
        <v>-30.2</v>
      </c>
      <c r="F1061" s="1">
        <v>-28</v>
      </c>
      <c r="CC1061">
        <v>1059</v>
      </c>
    </row>
    <row r="1062" spans="1:81" x14ac:dyDescent="0.3">
      <c r="A1062" s="1" t="s">
        <v>87</v>
      </c>
      <c r="B1062" s="1" t="s">
        <v>1205</v>
      </c>
      <c r="C1062" s="1" t="s">
        <v>1206</v>
      </c>
      <c r="D1062" s="1">
        <v>90</v>
      </c>
      <c r="E1062" s="1">
        <v>75</v>
      </c>
      <c r="F1062" s="1">
        <v>-82.8</v>
      </c>
    </row>
  </sheetData>
  <sheetProtection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Start Here</vt:lpstr>
      <vt:lpstr>Multiple Heat Pumps</vt:lpstr>
      <vt:lpstr>phius_monthly climate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jpsor</dc:creator>
  <cp:lastModifiedBy>James Ortega</cp:lastModifiedBy>
  <dcterms:created xsi:type="dcterms:W3CDTF">2021-04-16T15:51:56Z</dcterms:created>
  <dcterms:modified xsi:type="dcterms:W3CDTF">2022-03-09T16:13:43Z</dcterms:modified>
</cp:coreProperties>
</file>