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showInkAnnotation="0" autoCompressPictures="0"/>
  <mc:AlternateContent xmlns:mc="http://schemas.openxmlformats.org/markup-compatibility/2006">
    <mc:Choice Requires="x15">
      <x15ac:absPath xmlns:x15ac="http://schemas.microsoft.com/office/spreadsheetml/2010/11/ac" url="C:\Users\Lisa\Documents\PHIUS\Certification Documents\MF Standard\v2.2\"/>
    </mc:Choice>
  </mc:AlternateContent>
  <xr:revisionPtr revIDLastSave="0" documentId="13_ncr:1_{D45009AB-5961-4309-9A18-97E63085F53C}" xr6:coauthVersionLast="36" xr6:coauthVersionMax="36" xr10:uidLastSave="{00000000-0000-0000-0000-000000000000}"/>
  <bookViews>
    <workbookView xWindow="0" yWindow="0" windowWidth="23040" windowHeight="7908" tabRatio="844" xr2:uid="{00000000-000D-0000-FFFF-FFFF00000000}"/>
  </bookViews>
  <sheets>
    <sheet name="Cover Sheet" sheetId="1" r:id="rId1"/>
    <sheet name="Building Envelope" sheetId="2" r:id="rId2"/>
    <sheet name="Compartmentalization" sheetId="25" r:id="rId3"/>
    <sheet name="Ventilation" sheetId="3" r:id="rId4"/>
    <sheet name="Heat + Cool" sheetId="12" r:id="rId5"/>
    <sheet name="Hot Water" sheetId="7" r:id="rId6"/>
    <sheet name="Lighting &amp; Electric Loads" sheetId="23" r:id="rId7"/>
    <sheet name="IAQ" sheetId="19" r:id="rId8"/>
  </sheets>
  <definedNames>
    <definedName name="_xlnm.Print_Area" localSheetId="7">IAQ!$A$1:$AR$71</definedName>
  </definedNames>
  <calcPr calcId="19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M37" i="2" l="1"/>
  <c r="M38" i="2" l="1"/>
  <c r="AB48" i="3" l="1"/>
  <c r="Z48" i="3"/>
  <c r="AB47" i="3"/>
  <c r="AD38" i="3"/>
  <c r="AD39" i="3"/>
  <c r="AD40" i="3"/>
  <c r="AD41" i="3"/>
  <c r="AD42" i="3"/>
  <c r="AD43" i="3"/>
  <c r="AD44" i="3"/>
  <c r="AD37" i="3"/>
  <c r="AD29" i="3"/>
  <c r="AD30" i="3"/>
  <c r="AD31" i="3"/>
  <c r="AD32" i="3"/>
  <c r="AD33" i="3"/>
  <c r="AD34" i="3"/>
  <c r="AD35" i="3"/>
  <c r="AD28" i="3"/>
  <c r="AB38" i="3"/>
  <c r="AB39" i="3"/>
  <c r="AB40" i="3"/>
  <c r="AB41" i="3"/>
  <c r="AB42" i="3"/>
  <c r="AB43" i="3"/>
  <c r="AB44" i="3"/>
  <c r="AB37" i="3"/>
  <c r="AB29" i="3"/>
  <c r="AB30" i="3"/>
  <c r="AB31" i="3"/>
  <c r="AB32" i="3"/>
  <c r="AB33" i="3"/>
  <c r="AB34" i="3"/>
  <c r="AB35" i="3"/>
  <c r="AA66" i="19"/>
  <c r="AA65" i="19"/>
  <c r="I65" i="19"/>
  <c r="I66" i="19"/>
  <c r="Q67" i="19"/>
  <c r="AJ67" i="19"/>
  <c r="AL11" i="19"/>
  <c r="AI11" i="19"/>
  <c r="Z11" i="19"/>
  <c r="I11" i="19"/>
  <c r="B20" i="25"/>
  <c r="D20" i="25"/>
  <c r="F20" i="25"/>
  <c r="H20" i="25"/>
  <c r="L20" i="25"/>
  <c r="N20" i="25"/>
  <c r="I24" i="25"/>
  <c r="AB46" i="3" l="1"/>
  <c r="Y50" i="3"/>
  <c r="Y45" i="3"/>
  <c r="X45" i="3"/>
  <c r="Y36" i="3"/>
  <c r="X36" i="3"/>
  <c r="Z26" i="3"/>
  <c r="AB26" i="3"/>
  <c r="AB25" i="3"/>
  <c r="AB24" i="3"/>
  <c r="AA38" i="3"/>
  <c r="AA39" i="3"/>
  <c r="AA40" i="3"/>
  <c r="AA41" i="3"/>
  <c r="AA42" i="3"/>
  <c r="AA43" i="3"/>
  <c r="AA44" i="3"/>
  <c r="AA37" i="3"/>
  <c r="AA29" i="3"/>
  <c r="AA30" i="3"/>
  <c r="AA31" i="3"/>
  <c r="AA32" i="3"/>
  <c r="AA33" i="3"/>
  <c r="AA34" i="3"/>
  <c r="AA35" i="3"/>
  <c r="AA28" i="3"/>
  <c r="AB28" i="3" s="1"/>
  <c r="Z44" i="3"/>
  <c r="Z38" i="3"/>
  <c r="Z39" i="3"/>
  <c r="Z40" i="3"/>
  <c r="Z41" i="3"/>
  <c r="Z42" i="3"/>
  <c r="Z43" i="3"/>
  <c r="Z37" i="3"/>
  <c r="Z29" i="3"/>
  <c r="Z30" i="3"/>
  <c r="Z31" i="3"/>
  <c r="Z32" i="3"/>
  <c r="Z33" i="3"/>
  <c r="Z34" i="3"/>
  <c r="Z35" i="3"/>
  <c r="Z28" i="3"/>
  <c r="K24" i="25"/>
  <c r="X28" i="12"/>
  <c r="X29" i="12"/>
  <c r="X30" i="12"/>
  <c r="X31" i="12"/>
  <c r="X32" i="12"/>
  <c r="X33" i="12"/>
  <c r="X34" i="12"/>
  <c r="X27" i="12"/>
  <c r="O32" i="25"/>
  <c r="M32" i="25"/>
  <c r="K32" i="25"/>
  <c r="I32" i="25"/>
  <c r="G32" i="25"/>
  <c r="E32" i="25"/>
  <c r="C32" i="25"/>
  <c r="C17" i="25"/>
  <c r="G10" i="25"/>
  <c r="N10" i="25" s="1"/>
  <c r="B34" i="25" s="1"/>
  <c r="K11" i="1"/>
  <c r="M46" i="2"/>
  <c r="M44" i="2"/>
  <c r="M42" i="2"/>
  <c r="M30" i="2"/>
  <c r="M32" i="2" s="1"/>
  <c r="M29" i="2"/>
  <c r="M28" i="2"/>
  <c r="M25" i="2"/>
  <c r="M26" i="2"/>
  <c r="M31" i="2" l="1"/>
  <c r="M41" i="2"/>
  <c r="M47" i="2" s="1"/>
  <c r="N47" i="2" s="1"/>
  <c r="M45" i="2"/>
  <c r="M48" i="2" s="1"/>
  <c r="K9" i="1"/>
  <c r="O24" i="25" l="1"/>
  <c r="M24" i="25"/>
  <c r="E24" i="25"/>
  <c r="G24" i="25"/>
  <c r="N24" i="25"/>
  <c r="N23" i="25"/>
  <c r="L24" i="25"/>
  <c r="L23" i="25"/>
  <c r="H24" i="25"/>
  <c r="H23" i="25"/>
  <c r="F24" i="25"/>
  <c r="F23" i="25"/>
  <c r="D24" i="25"/>
  <c r="D23" i="25"/>
  <c r="E17" i="25"/>
  <c r="G17" i="25"/>
  <c r="I17" i="25"/>
  <c r="K17" i="25"/>
  <c r="M17" i="25"/>
  <c r="O17" i="25"/>
  <c r="I39" i="23" l="1"/>
  <c r="I40" i="23" s="1"/>
  <c r="I38" i="23"/>
  <c r="I37" i="23"/>
  <c r="I23" i="23"/>
  <c r="I24" i="23" s="1"/>
  <c r="I13" i="23"/>
  <c r="I14" i="23" s="1"/>
  <c r="AD27" i="12"/>
  <c r="AG44" i="3"/>
  <c r="AI44" i="3" s="1"/>
  <c r="AG43" i="3"/>
  <c r="AI43" i="3" s="1"/>
  <c r="AG42" i="3"/>
  <c r="AI42" i="3" s="1"/>
  <c r="AG41" i="3"/>
  <c r="AI41" i="3" s="1"/>
  <c r="AG40" i="3"/>
  <c r="AI40" i="3" s="1"/>
  <c r="AG39" i="3"/>
  <c r="AI39" i="3" s="1"/>
  <c r="AG38" i="3"/>
  <c r="AI38" i="3" s="1"/>
  <c r="AG37" i="3"/>
  <c r="AI37" i="3" s="1"/>
  <c r="AG35" i="3"/>
  <c r="AI35" i="3" s="1"/>
  <c r="AG34" i="3"/>
  <c r="AI34" i="3" s="1"/>
  <c r="AG33" i="3"/>
  <c r="AI33" i="3" s="1"/>
  <c r="AG32" i="3"/>
  <c r="AI32" i="3" s="1"/>
  <c r="AG31" i="3"/>
  <c r="AI31" i="3" s="1"/>
  <c r="AG30" i="3"/>
  <c r="AI30" i="3" s="1"/>
  <c r="AG29" i="3"/>
  <c r="AI29" i="3" s="1"/>
  <c r="AG28" i="3"/>
  <c r="AI28" i="3" s="1"/>
  <c r="AH34" i="12"/>
  <c r="AH33" i="12"/>
  <c r="AH32" i="12"/>
  <c r="AH31" i="12"/>
  <c r="AH30" i="12"/>
  <c r="AH29" i="12"/>
  <c r="AH28" i="12"/>
  <c r="AA34" i="12"/>
  <c r="AN34" i="12"/>
  <c r="AP34" i="12" s="1"/>
  <c r="AQ34" i="12" s="1"/>
  <c r="AA33" i="12"/>
  <c r="AN33" i="12"/>
  <c r="AP33" i="12" s="1"/>
  <c r="AA32" i="12"/>
  <c r="AN32" i="12"/>
  <c r="AP32" i="12" s="1"/>
  <c r="AQ32" i="12" s="1"/>
  <c r="AA31" i="12"/>
  <c r="AN31" i="12"/>
  <c r="AP31" i="12" s="1"/>
  <c r="AA30" i="12"/>
  <c r="AN30" i="12"/>
  <c r="AP30" i="12" s="1"/>
  <c r="AQ30" i="12" s="1"/>
  <c r="AA29" i="12"/>
  <c r="AN29" i="12"/>
  <c r="AP29" i="12" s="1"/>
  <c r="AA28" i="12"/>
  <c r="AN28" i="12"/>
  <c r="AP28" i="12" s="1"/>
  <c r="AQ28" i="12" s="1"/>
  <c r="AD32" i="12" l="1"/>
  <c r="AD28" i="12"/>
  <c r="AQ29" i="12"/>
  <c r="AD29" i="12" s="1"/>
  <c r="AQ31" i="12"/>
  <c r="AD31" i="12" s="1"/>
  <c r="AQ33" i="12"/>
  <c r="AD33" i="12" s="1"/>
  <c r="AD30" i="12"/>
  <c r="AD3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McTaggart</author>
  </authors>
  <commentList>
    <comment ref="K11" authorId="0" shapeId="0" xr:uid="{00000000-0006-0000-0000-000001000000}">
      <text>
        <r>
          <rPr>
            <b/>
            <sz val="9"/>
            <color indexed="81"/>
            <rFont val="Tahoma"/>
            <family val="2"/>
          </rPr>
          <t>AUTO-CALCULATED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author>
    <author>Chris McTaggart</author>
    <author>Lisa</author>
  </authors>
  <commentList>
    <comment ref="D9" authorId="0" shapeId="0" xr:uid="{00000000-0006-0000-0100-000001000000}">
      <text>
        <r>
          <rPr>
            <b/>
            <sz val="9"/>
            <color indexed="81"/>
            <rFont val="Calibri"/>
            <family val="2"/>
          </rPr>
          <t xml:space="preserve">These photos are used to help verify the site shading reduction factors used by the CPHC
</t>
        </r>
      </text>
    </comment>
    <comment ref="D11" authorId="0" shapeId="0" xr:uid="{00000000-0006-0000-0100-000002000000}">
      <text>
        <r>
          <rPr>
            <b/>
            <sz val="9"/>
            <color indexed="81"/>
            <rFont val="Calibri"/>
            <family val="2"/>
          </rPr>
          <t>Follow RESNET Infrared inspection guidelines for minimum delta-T. Images should include walls, insulated ceilings, slabs, windows. Use picture in picture if camera has the capability. Enter "n/a" if conditions do not allow the minimum delta-T</t>
        </r>
      </text>
    </comment>
    <comment ref="D18" authorId="1" shapeId="0" xr:uid="{00000000-0006-0000-0100-000003000000}">
      <text>
        <r>
          <rPr>
            <sz val="9"/>
            <color indexed="81"/>
            <rFont val="Calibri"/>
            <family val="2"/>
            <scheme val="minor"/>
          </rPr>
          <t>Please see RESNET Standards Appendix A for information on insulation Grading</t>
        </r>
      </text>
    </comment>
    <comment ref="D34" authorId="0" shapeId="0" xr:uid="{00000000-0006-0000-0100-000004000000}">
      <text>
        <r>
          <rPr>
            <b/>
            <sz val="9"/>
            <color indexed="81"/>
            <rFont val="Calibri"/>
            <family val="2"/>
          </rPr>
          <t>Automated multi-point testing using RESNET testing protocol, set up building according to RESNET standard, Chapter 8. See PHIUS+ Certification Packet, section 3.3.
Include testing report/s in documentation folder</t>
        </r>
      </text>
    </comment>
    <comment ref="D35" authorId="2" shapeId="0" xr:uid="{52879FD7-9267-43C3-B169-D38B3F7A0C34}">
      <text>
        <r>
          <rPr>
            <sz val="9"/>
            <color indexed="81"/>
            <rFont val="Tahoma"/>
            <family val="2"/>
          </rPr>
          <t>Non-combustible in this sense is construction that is not subject to mold and rot. This would mean no wood-based framing members or sheet goods, and no wood-based or paper-based insulation.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author>
  </authors>
  <commentList>
    <comment ref="C10" authorId="0" shapeId="0" xr:uid="{00000000-0006-0000-0300-000001000000}">
      <text>
        <r>
          <rPr>
            <b/>
            <sz val="9"/>
            <color indexed="81"/>
            <rFont val="Calibri"/>
            <family val="2"/>
          </rPr>
          <t xml:space="preserve">examples of contamination sources include: plumbing vents, exhaust vents, combustion exhaust, vehicle exhaust. Exception: ventilation air inlets in the wall at least 3 ft. from clothes dryer exhaust or contamination sources exiting through the roof.
</t>
        </r>
      </text>
    </comment>
    <comment ref="AB23" authorId="0" shapeId="0" xr:uid="{00000000-0006-0000-0300-000002000000}">
      <text>
        <r>
          <rPr>
            <b/>
            <sz val="9"/>
            <color indexed="81"/>
            <rFont val="Calibri"/>
            <family val="2"/>
          </rPr>
          <t xml:space="preserve">Must be +/- 20% of design value or 5cfm, whichever is greater
</t>
        </r>
      </text>
    </comment>
    <comment ref="AD23" authorId="0" shapeId="0" xr:uid="{00000000-0006-0000-0300-000003000000}">
      <text>
        <r>
          <rPr>
            <b/>
            <sz val="9"/>
            <color indexed="81"/>
            <rFont val="Calibri"/>
            <family val="2"/>
          </rPr>
          <t>Must be no more than 3Pa pressure difference</t>
        </r>
        <r>
          <rPr>
            <sz val="9"/>
            <color indexed="81"/>
            <rFont val="Calibri"/>
            <family val="2"/>
          </rPr>
          <t xml:space="preserve">
</t>
        </r>
      </text>
    </comment>
    <comment ref="X24" authorId="0" shapeId="0" xr:uid="{00000000-0006-0000-0300-000004000000}">
      <text>
        <r>
          <rPr>
            <b/>
            <sz val="9"/>
            <color indexed="81"/>
            <rFont val="Calibri"/>
            <family val="2"/>
          </rPr>
          <t>This is typically the "Design Air Flow Rate" from cell G21 of the PHPP Ventilation sheet or from  WUFI Passive</t>
        </r>
        <r>
          <rPr>
            <sz val="9"/>
            <color indexed="81"/>
            <rFont val="Calibri"/>
            <family val="2"/>
          </rPr>
          <t xml:space="preserve">
</t>
        </r>
      </text>
    </comment>
    <comment ref="X25" authorId="0" shapeId="0" xr:uid="{00000000-0006-0000-0300-000005000000}">
      <text>
        <r>
          <rPr>
            <b/>
            <sz val="9"/>
            <color indexed="81"/>
            <rFont val="Calibri"/>
            <family val="2"/>
          </rPr>
          <t>This is typically the "Design Air Flow Rate" from cell G21 of the PHPP Ventilation sheet or from WUFI Passive</t>
        </r>
        <r>
          <rPr>
            <sz val="9"/>
            <color indexed="81"/>
            <rFont val="Calibri"/>
            <family val="2"/>
          </rPr>
          <t xml:space="preserve">
</t>
        </r>
      </text>
    </comment>
    <comment ref="C28" authorId="0" shapeId="0" xr:uid="{00000000-0006-0000-0300-000006000000}">
      <text>
        <r>
          <rPr>
            <sz val="9"/>
            <color indexed="81"/>
            <rFont val="Calibri"/>
            <family val="2"/>
          </rPr>
          <t xml:space="preserve">Enter additional rows as needed
</t>
        </r>
      </text>
    </comment>
    <comment ref="C37" authorId="0" shapeId="0" xr:uid="{00000000-0006-0000-0300-000007000000}">
      <text>
        <r>
          <rPr>
            <b/>
            <sz val="9"/>
            <color indexed="81"/>
            <rFont val="Calibri"/>
            <family val="2"/>
          </rPr>
          <t>Enter additional rows as needed</t>
        </r>
      </text>
    </comment>
    <comment ref="C54" authorId="0" shapeId="0" xr:uid="{00000000-0006-0000-0300-000008000000}">
      <text>
        <r>
          <rPr>
            <b/>
            <sz val="9"/>
            <color indexed="81"/>
            <rFont val="Calibri"/>
            <family val="2"/>
          </rPr>
          <t>This is to ensure the defrost system does not operate unnecessarily. This should be a simple check. If the ERV/HRV calls for defrost below 25F, then the project team should be able to show the Rater that the system is set up correctly.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John</author>
  </authors>
  <commentList>
    <comment ref="AD26" authorId="0" shapeId="0" xr:uid="{00000000-0006-0000-0400-000001000000}">
      <text>
        <r>
          <rPr>
            <sz val="9"/>
            <color indexed="81"/>
            <rFont val="Calibri"/>
            <family val="2"/>
          </rPr>
          <t xml:space="preserve">TOTAL SYSTEM AIRFLOW: +/- 15% of design value
BRANCHES: +/- 20% or 25cfm of the design value, whichever is greater
</t>
        </r>
      </text>
    </comment>
    <comment ref="AF26" authorId="0" shapeId="0" xr:uid="{00000000-0006-0000-0400-000002000000}">
      <text>
        <r>
          <rPr>
            <b/>
            <sz val="9"/>
            <color indexed="81"/>
            <rFont val="Calibri"/>
            <family val="2"/>
          </rPr>
          <t>For rooms with doors and supply airflow</t>
        </r>
      </text>
    </comment>
    <comment ref="AH26" authorId="0" shapeId="0" xr:uid="{00000000-0006-0000-0400-000003000000}">
      <text>
        <r>
          <rPr>
            <b/>
            <sz val="9"/>
            <color indexed="81"/>
            <rFont val="Calibri"/>
            <family val="2"/>
          </rPr>
          <t>Must be no more than 3Pa pressure difference</t>
        </r>
        <r>
          <rPr>
            <sz val="9"/>
            <color indexed="81"/>
            <rFont val="Calibri"/>
            <family val="2"/>
          </rPr>
          <t xml:space="preserve">
</t>
        </r>
      </text>
    </comment>
    <comment ref="D27" authorId="0" shapeId="0" xr:uid="{00000000-0006-0000-0400-000004000000}">
      <text>
        <r>
          <rPr>
            <b/>
            <sz val="9"/>
            <color indexed="81"/>
            <rFont val="Calibri"/>
            <family val="2"/>
          </rPr>
          <t>insert additional rows as needed</t>
        </r>
        <r>
          <rPr>
            <sz val="9"/>
            <color indexed="81"/>
            <rFont val="Calibri"/>
            <family val="2"/>
          </rPr>
          <t xml:space="preserve">
</t>
        </r>
      </text>
    </comment>
  </commentList>
</comments>
</file>

<file path=xl/sharedStrings.xml><?xml version="1.0" encoding="utf-8"?>
<sst xmlns="http://schemas.openxmlformats.org/spreadsheetml/2006/main" count="764" uniqueCount="588">
  <si>
    <t>CFM50 test result - depressurization</t>
  </si>
  <si>
    <t>ACH50 - depressurization</t>
  </si>
  <si>
    <t>CFM50 test result - pressurization</t>
  </si>
  <si>
    <t>ACH50 - pressurization</t>
  </si>
  <si>
    <t>Average CFM50</t>
  </si>
  <si>
    <t>Item</t>
  </si>
  <si>
    <t>#</t>
  </si>
  <si>
    <t xml:space="preserve">Drawings check - describe any significant variations in construction from the construction drawings and specifications (insulation, window sizes, window performance, fixed shading etc.) </t>
  </si>
  <si>
    <t>% +/- Design</t>
  </si>
  <si>
    <t>cfm +/- Design</t>
  </si>
  <si>
    <t>Room pressure difference</t>
  </si>
  <si>
    <t>enter supply branch name here</t>
  </si>
  <si>
    <t>Total of supply branches (for reference only)</t>
  </si>
  <si>
    <t>Total of exhaust branches (for reference only)</t>
  </si>
  <si>
    <t>enter exhaust branch name here</t>
  </si>
  <si>
    <t>Design (cfm)</t>
  </si>
  <si>
    <t>"Design Airflow Rate - Maximum" supply at HRV/ERV</t>
  </si>
  <si>
    <t>"Design Airflow Rate - Maximum" exhaust at HRV/ERV</t>
  </si>
  <si>
    <t>"Design Airflow Rate - Typical 24/7 operation" supply at HRV/ERV</t>
  </si>
  <si>
    <t>"Design Airflow Rate - Typical 24/7 operation" exhaust at HRV/ERV</t>
  </si>
  <si>
    <t>Watt/cfm for final input into consultant's energy model</t>
  </si>
  <si>
    <t>All ventilation air inlets located at least 10' ("stretched-string distance") from known contamination sources</t>
  </si>
  <si>
    <t xml:space="preserve">Outside air passes through a minimum MERV 8 filter prior to distribution </t>
  </si>
  <si>
    <t>Photos of equipment (including model numbers) are included in documentation folder</t>
  </si>
  <si>
    <t>Duct installation reasonably matches design layout</t>
  </si>
  <si>
    <t>Building cavities not used as supply or return ducts</t>
  </si>
  <si>
    <t>Fan - air flow is produced when thermostat is set to "fan on"</t>
  </si>
  <si>
    <t>Cooling air flow is produced when thermostat is set to "cool"</t>
  </si>
  <si>
    <t>Heated air flow is produced when thermostat is set to "heat"</t>
  </si>
  <si>
    <t>Filter access panel includes a gasket or comparable sealing mechanism</t>
  </si>
  <si>
    <t>+/- cfm Design</t>
  </si>
  <si>
    <t>OK?</t>
  </si>
  <si>
    <t>2.10</t>
  </si>
  <si>
    <t>A</t>
  </si>
  <si>
    <t>B</t>
  </si>
  <si>
    <t>C</t>
  </si>
  <si>
    <t>D</t>
  </si>
  <si>
    <t>Ventilation - Auxiliary Systems</t>
  </si>
  <si>
    <t>Project team has provided DHW drawings with lengths, diameter and insulation specs</t>
  </si>
  <si>
    <t>Rater Verified</t>
  </si>
  <si>
    <t>N/A</t>
  </si>
  <si>
    <t>Controls + Electrical Measurements</t>
  </si>
  <si>
    <t>Rater review of duct installation:</t>
  </si>
  <si>
    <t>Project team has demonstrated the defrost control logic is set up properly</t>
  </si>
  <si>
    <t>If installed, enter type of ERV/HRV defrost - electric, hot water loop from DHW tank, ground loop</t>
  </si>
  <si>
    <t>Is there a ground loop ("brine loop") or earth tube installed?</t>
  </si>
  <si>
    <t>Building Envelope</t>
  </si>
  <si>
    <t>Ventilation</t>
  </si>
  <si>
    <t>IAQ</t>
  </si>
  <si>
    <t>PHIUS+ Rater</t>
  </si>
  <si>
    <t>Corrosion-resistant drain pan, properly sloped to drainage system is included with each HVAC component that produces condensate</t>
  </si>
  <si>
    <t>City</t>
  </si>
  <si>
    <t>HVAC Contractor Verified</t>
  </si>
  <si>
    <t>Zip Code</t>
  </si>
  <si>
    <t>Rater has measured and documented the branch airflow balancing to be within specifications (the greater of +/- 20% or 25cfm of design value)</t>
  </si>
  <si>
    <t>Rater-measured kitchen exhaust rates meets one of the following: &gt;=25cfm continuous, 100cfm intermittent for range hoods, or 5ACH based on kitchen volume</t>
  </si>
  <si>
    <t>Installed woodstoves have a combustion air inlet connected to the firebox</t>
  </si>
  <si>
    <t>Enter loop length and approximate depth</t>
  </si>
  <si>
    <t>Measure loop pump power</t>
  </si>
  <si>
    <t xml:space="preserve"> Project team has demonstrated the ground loop / earth tube control logic is set up properly</t>
  </si>
  <si>
    <t>Take photo/s of equipment for documentation folder</t>
  </si>
  <si>
    <t>Heat + Cool</t>
  </si>
  <si>
    <t>!</t>
  </si>
  <si>
    <t xml:space="preserve">Each checklist includes a column off to the right that is designed to assist Passive House designers and Certified Passive House Consultants. This area calls to attention in red with an exclamation mark ! particular requirements that must be considered during the design phase of a project. </t>
  </si>
  <si>
    <t>Data entry cells (for the Rater, builder, HVAC contractor, or designer are in green. Calculation cells are in purple. Do not change the calculation cells!</t>
  </si>
  <si>
    <t>Heating/cooling equipment</t>
  </si>
  <si>
    <t>Combustion furnaces, boilers and/or water heaters located within the buildings' pressure boundary are sealed combustion, direct-vent appliances</t>
  </si>
  <si>
    <t>"Central" or "Per Apartment" distribution, ducted or ductless?</t>
  </si>
  <si>
    <t>TOTAL System Airflow</t>
  </si>
  <si>
    <t>Heating/Cooling Distribution - for ducted systems only</t>
  </si>
  <si>
    <t>Duct layout drawing, total system design airflow and branch design airflows are included in documentation folder</t>
  </si>
  <si>
    <t>All return air passes through a minimum MERV 8 filter</t>
  </si>
  <si>
    <t>Pipe layout drawing + schedule showing pipe sizes and insulation is included in documentation folder</t>
  </si>
  <si>
    <t>Pipe installation reasonably matches design layout</t>
  </si>
  <si>
    <t>Pump/s Manufacturer + Model #</t>
  </si>
  <si>
    <t>Is pump single speed or variable?</t>
  </si>
  <si>
    <t>Measure pump power input</t>
  </si>
  <si>
    <t>Pipe insulation matches design specs</t>
  </si>
  <si>
    <t>Refrigerator type #1 kWh/yr</t>
  </si>
  <si>
    <t>Refrigerator type #1 - % of total installed fridges</t>
  </si>
  <si>
    <t>Refrigerators - weighted average kWh/yr</t>
  </si>
  <si>
    <t>Refrigerator type #2 - % of total installed fridges</t>
  </si>
  <si>
    <t>Refrigerator type #2 kWh/yr</t>
  </si>
  <si>
    <t>Dishwasher type #1 - % of total installed dishwashers</t>
  </si>
  <si>
    <t>Dishwasher type #2 - % of total installed dishwashers</t>
  </si>
  <si>
    <t>Refrigerator type #1 Manufacturer + Model #</t>
  </si>
  <si>
    <t>Refrigerator type #2 Manufacturer + Model #</t>
  </si>
  <si>
    <t>Dishwasher type #1 Manufacturer + Model #</t>
  </si>
  <si>
    <t>Dishwasher type #2 Manufacturer + Model #</t>
  </si>
  <si>
    <t>Refrigerator - PHIUS energy model input (kWh/day)</t>
  </si>
  <si>
    <t>Dishwasher type #1 Energy Factor</t>
  </si>
  <si>
    <t>Dishwasher type #2 Energy Factor</t>
  </si>
  <si>
    <t>Dishwashers - weighted average Energy Factor</t>
  </si>
  <si>
    <t>Dishwashers - PHIUS energy model input (kWh/use)</t>
  </si>
  <si>
    <t>Clothes Washer type #1 Manufacturer + Model #</t>
  </si>
  <si>
    <t>Clothes Washer type #1 Modified Energy Factor (MEF)</t>
  </si>
  <si>
    <t>Clothes Washer type #1 - Capacity (ft3)</t>
  </si>
  <si>
    <t>Clothes Washer type #1 - kWh/yr</t>
  </si>
  <si>
    <t>TBD</t>
  </si>
  <si>
    <t>Clothes Washer type #1 - % of total installed clothes washers</t>
  </si>
  <si>
    <t>Clothes Washer type #2 Manufacturer + Model #</t>
  </si>
  <si>
    <t>Clothes Washer type #2 Modified Energy Factor (MEF)</t>
  </si>
  <si>
    <t>Clothes Washer type #2 - Capacity (ft3)</t>
  </si>
  <si>
    <t>Clothes Washer type #2 - % of total installed clothes washers</t>
  </si>
  <si>
    <t>Clothes Washer type #2 - kWh/yr</t>
  </si>
  <si>
    <t>Clothes Washers - weighted average Modified Energy Factor (MEF)</t>
  </si>
  <si>
    <t>Clothes Washers - weighted average Capacity (ft3)</t>
  </si>
  <si>
    <t>Clothes Washers - weighted average kWh/yr</t>
  </si>
  <si>
    <t>Clothes Washers - PHIUS energy model input (kWh/use)</t>
  </si>
  <si>
    <t>Clothes Dryer type #1 - Manufacturer + Model #</t>
  </si>
  <si>
    <t>Clothes Dryer type #1 - EF</t>
  </si>
  <si>
    <t>Clothes Dryer type #1 - Fuel Type</t>
  </si>
  <si>
    <t>Clothes Dryer type #1 - Moisture Sensing?</t>
  </si>
  <si>
    <t>Clothes Dryer type #2 - Manufacturer + Model #</t>
  </si>
  <si>
    <t>Clothes Dryer type #2 - EF</t>
  </si>
  <si>
    <t>Clothes Dryer type #2 - Fuel Type</t>
  </si>
  <si>
    <t>Clothes Dryer type #2 - Moisture Sensing?</t>
  </si>
  <si>
    <t>Clothes Dryer type #1 - % of total installed clothes dryers</t>
  </si>
  <si>
    <t>Clothes Dryer type #2 - % of total installed clothes dryers</t>
  </si>
  <si>
    <t>Clothes Dryers - PHIUS energy model input (kWh/use)</t>
  </si>
  <si>
    <t>Clothes Dryers - PHIUS energy model input for remaining moisture content before clothes go into dryer</t>
  </si>
  <si>
    <t>3.10</t>
  </si>
  <si>
    <t>4.10</t>
  </si>
  <si>
    <t>Project team has provided PHIUS+ Rater with detailed lighting plan</t>
  </si>
  <si>
    <t>Installed lighting matches lighting plan - describe variations, if applicable</t>
  </si>
  <si>
    <t>Refrigerators</t>
  </si>
  <si>
    <t>Dishwashers</t>
  </si>
  <si>
    <t>Clothes Washers</t>
  </si>
  <si>
    <t>Clothes Dryers</t>
  </si>
  <si>
    <t>DHW + Lights</t>
  </si>
  <si>
    <t>Appliances</t>
  </si>
  <si>
    <t xml:space="preserve"> HVAC Designer/Contractor, PHIUS+ Rater</t>
  </si>
  <si>
    <t>Heating/Cooling Distribution - Hydronics</t>
  </si>
  <si>
    <t>Design hydronic loop flow rate (GPM)</t>
  </si>
  <si>
    <t>Measured hydronic loop flow rate (GPM)</t>
  </si>
  <si>
    <t>AHRI certificate and/or manufacturer's detailed specs for heating/cooling equipment are included in documentation folder</t>
  </si>
  <si>
    <t>Lighting</t>
  </si>
  <si>
    <t>Domestic Hot Water (DHW)</t>
  </si>
  <si>
    <t>Rater review of pipe + pump installation:</t>
  </si>
  <si>
    <t>E</t>
  </si>
  <si>
    <t>F</t>
  </si>
  <si>
    <t>G</t>
  </si>
  <si>
    <t>Project Name</t>
  </si>
  <si>
    <t>Street Address</t>
  </si>
  <si>
    <t>State/Province</t>
  </si>
  <si>
    <t>Total # Dwelling Units</t>
  </si>
  <si>
    <t>Total # Buildings</t>
  </si>
  <si>
    <t>Total # Stories per Building</t>
  </si>
  <si>
    <t>Do dwelling units have individual heating, cooling, and water heating systems?</t>
  </si>
  <si>
    <t>Yes</t>
  </si>
  <si>
    <t>No</t>
  </si>
  <si>
    <t>EPA ENERGY STAR / DOE ZERH Certification required?</t>
  </si>
  <si>
    <t>Project Permit Date</t>
  </si>
  <si>
    <t>AL Alabama</t>
  </si>
  <si>
    <t>AK Alaska</t>
  </si>
  <si>
    <t>AS American Samoa</t>
  </si>
  <si>
    <t>AZ Arizona</t>
  </si>
  <si>
    <t>AR Arkansas</t>
  </si>
  <si>
    <t>CA California</t>
  </si>
  <si>
    <t>CT Connecticut</t>
  </si>
  <si>
    <t>DE Delaware</t>
  </si>
  <si>
    <t>DC District of Columbia</t>
  </si>
  <si>
    <t>FM Fed. States of Micronesia</t>
  </si>
  <si>
    <t>FL Florida</t>
  </si>
  <si>
    <t>GU Guam</t>
  </si>
  <si>
    <t>HI Hawaii</t>
  </si>
  <si>
    <t>IN Indiana</t>
  </si>
  <si>
    <t>IA Iowa</t>
  </si>
  <si>
    <t>KS Kansas</t>
  </si>
  <si>
    <t>KY Kentucky</t>
  </si>
  <si>
    <t>LA Louisiana</t>
  </si>
  <si>
    <t>ME Maine</t>
  </si>
  <si>
    <t>MH Marshall Islands</t>
  </si>
  <si>
    <t>MA Massachusetts</t>
  </si>
  <si>
    <t>MI Michigan</t>
  </si>
  <si>
    <t>MN Minnesota</t>
  </si>
  <si>
    <t>MS Mississippi</t>
  </si>
  <si>
    <t>MO Missouri</t>
  </si>
  <si>
    <t>MT Montana</t>
  </si>
  <si>
    <t>NE Nebraska</t>
  </si>
  <si>
    <t>NV Nevada</t>
  </si>
  <si>
    <t>NH New Hampshire</t>
  </si>
  <si>
    <t>NJ New Jersey</t>
  </si>
  <si>
    <t>NM New Mexico</t>
  </si>
  <si>
    <t>NY New York</t>
  </si>
  <si>
    <t>NC North Carolina</t>
  </si>
  <si>
    <t>ND North Dakota</t>
  </si>
  <si>
    <t>MP Northern Mariana Is.</t>
  </si>
  <si>
    <t>OH Ohio</t>
  </si>
  <si>
    <t>OK Oklahoma</t>
  </si>
  <si>
    <t>OR Oregon</t>
  </si>
  <si>
    <t>PW Palau</t>
  </si>
  <si>
    <t>PA Pennsylvania</t>
  </si>
  <si>
    <t>PR Puerto Rico</t>
  </si>
  <si>
    <t>RI Rhode Island</t>
  </si>
  <si>
    <t>SC South Carolina</t>
  </si>
  <si>
    <t>SD South Dakota</t>
  </si>
  <si>
    <t>TN Tennessee</t>
  </si>
  <si>
    <t>TX Texas</t>
  </si>
  <si>
    <t>UT Utah</t>
  </si>
  <si>
    <t>VT Vermont</t>
  </si>
  <si>
    <t>VA Virginia</t>
  </si>
  <si>
    <t>VI Virgin Islands</t>
  </si>
  <si>
    <t>WA Washington</t>
  </si>
  <si>
    <t>WV West Virginia</t>
  </si>
  <si>
    <t>WI Wisconsin</t>
  </si>
  <si>
    <t>WY Wyoming</t>
  </si>
  <si>
    <t>AB Alberta</t>
  </si>
  <si>
    <t>BC British Columbia</t>
  </si>
  <si>
    <t>MB Manitoba</t>
  </si>
  <si>
    <t>NB New Brunswick</t>
  </si>
  <si>
    <t>NF Newfoundland</t>
  </si>
  <si>
    <t>NT Northwest Territories</t>
  </si>
  <si>
    <t>NS Nova Scotia</t>
  </si>
  <si>
    <t>ON Ontario</t>
  </si>
  <si>
    <t>PE Prince Edward Island</t>
  </si>
  <si>
    <t>QC Quebec</t>
  </si>
  <si>
    <t>SK Saskatchewan</t>
  </si>
  <si>
    <t>YT Yukon</t>
  </si>
  <si>
    <t>Country</t>
  </si>
  <si>
    <t xml:space="preserve">United States </t>
  </si>
  <si>
    <t xml:space="preserve">Canada </t>
  </si>
  <si>
    <t xml:space="preserve">Mexico </t>
  </si>
  <si>
    <t xml:space="preserve">Afghanistan </t>
  </si>
  <si>
    <t xml:space="preserve">Albania </t>
  </si>
  <si>
    <t xml:space="preserve">Andorra </t>
  </si>
  <si>
    <t xml:space="preserve">Angola </t>
  </si>
  <si>
    <t xml:space="preserve">Anguilla </t>
  </si>
  <si>
    <t xml:space="preserve">Antigua &amp; Barbuda </t>
  </si>
  <si>
    <t xml:space="preserve">Argentina </t>
  </si>
  <si>
    <t xml:space="preserve">Armenia </t>
  </si>
  <si>
    <t xml:space="preserve">Australia </t>
  </si>
  <si>
    <t xml:space="preserve">Azerbaijan </t>
  </si>
  <si>
    <t xml:space="preserve">Bahamas, The </t>
  </si>
  <si>
    <t xml:space="preserve">Bahrain </t>
  </si>
  <si>
    <t xml:space="preserve">Bangladesh </t>
  </si>
  <si>
    <t xml:space="preserve">Barbados </t>
  </si>
  <si>
    <t xml:space="preserve">Belgium </t>
  </si>
  <si>
    <t xml:space="preserve">Belize </t>
  </si>
  <si>
    <t xml:space="preserve">Benin </t>
  </si>
  <si>
    <t xml:space="preserve">Bhutan </t>
  </si>
  <si>
    <t xml:space="preserve">Bolivia </t>
  </si>
  <si>
    <t xml:space="preserve">Bosnia &amp; Herzegovina </t>
  </si>
  <si>
    <t xml:space="preserve">Botswana </t>
  </si>
  <si>
    <t xml:space="preserve">Brazil </t>
  </si>
  <si>
    <t xml:space="preserve">British Virgin Is. </t>
  </si>
  <si>
    <t xml:space="preserve">Brunei </t>
  </si>
  <si>
    <t xml:space="preserve">Bulgaria </t>
  </si>
  <si>
    <t xml:space="preserve">Burkina Faso </t>
  </si>
  <si>
    <t xml:space="preserve">Burma </t>
  </si>
  <si>
    <t xml:space="preserve">Burundi </t>
  </si>
  <si>
    <t xml:space="preserve">Cambodia </t>
  </si>
  <si>
    <t xml:space="preserve">Cameroon </t>
  </si>
  <si>
    <t xml:space="preserve">Cape Verde </t>
  </si>
  <si>
    <t xml:space="preserve">Cayman Islands </t>
  </si>
  <si>
    <t xml:space="preserve">Central African Rep. </t>
  </si>
  <si>
    <t xml:space="preserve">Chad </t>
  </si>
  <si>
    <t xml:space="preserve">Chile </t>
  </si>
  <si>
    <t xml:space="preserve">China </t>
  </si>
  <si>
    <t xml:space="preserve">Colombia </t>
  </si>
  <si>
    <t xml:space="preserve">Comoros </t>
  </si>
  <si>
    <t xml:space="preserve">Congo, Dem. Rep. </t>
  </si>
  <si>
    <t xml:space="preserve">Congo, Repub. of the </t>
  </si>
  <si>
    <t xml:space="preserve">Cook Islands </t>
  </si>
  <si>
    <t xml:space="preserve">Costa Rica </t>
  </si>
  <si>
    <t xml:space="preserve">Cote d'Ivoire </t>
  </si>
  <si>
    <t xml:space="preserve">Croatia </t>
  </si>
  <si>
    <t xml:space="preserve">Cuba </t>
  </si>
  <si>
    <t xml:space="preserve">Cyprus </t>
  </si>
  <si>
    <t xml:space="preserve">Czech Republic </t>
  </si>
  <si>
    <t xml:space="preserve">Denmark </t>
  </si>
  <si>
    <t xml:space="preserve">Djibouti </t>
  </si>
  <si>
    <t xml:space="preserve">Dominica </t>
  </si>
  <si>
    <t xml:space="preserve">Dominican Republic </t>
  </si>
  <si>
    <t xml:space="preserve">East Timor </t>
  </si>
  <si>
    <t xml:space="preserve">Ecuador </t>
  </si>
  <si>
    <t xml:space="preserve">Egypt </t>
  </si>
  <si>
    <t xml:space="preserve">El Salvador </t>
  </si>
  <si>
    <t xml:space="preserve">Equatorial Guinea </t>
  </si>
  <si>
    <t xml:space="preserve">Eritrea </t>
  </si>
  <si>
    <t xml:space="preserve">Estonia </t>
  </si>
  <si>
    <t xml:space="preserve">Ethiopia </t>
  </si>
  <si>
    <t xml:space="preserve">Faroe Islands </t>
  </si>
  <si>
    <t xml:space="preserve">Fiji </t>
  </si>
  <si>
    <t xml:space="preserve">Finland </t>
  </si>
  <si>
    <t xml:space="preserve">France </t>
  </si>
  <si>
    <t xml:space="preserve">French Guiana </t>
  </si>
  <si>
    <t xml:space="preserve">French Polynesia </t>
  </si>
  <si>
    <t xml:space="preserve">Gabon </t>
  </si>
  <si>
    <t xml:space="preserve">Gambia, The </t>
  </si>
  <si>
    <t xml:space="preserve">Gaza Strip </t>
  </si>
  <si>
    <t xml:space="preserve">Georgia </t>
  </si>
  <si>
    <t xml:space="preserve">Germany </t>
  </si>
  <si>
    <t xml:space="preserve">Ghana </t>
  </si>
  <si>
    <t xml:space="preserve">Gibraltar </t>
  </si>
  <si>
    <t xml:space="preserve">Greece </t>
  </si>
  <si>
    <t xml:space="preserve">Greenland </t>
  </si>
  <si>
    <t xml:space="preserve">Grenada </t>
  </si>
  <si>
    <t xml:space="preserve">Guadeloupe </t>
  </si>
  <si>
    <t xml:space="preserve">Guam </t>
  </si>
  <si>
    <t xml:space="preserve">Guatemala </t>
  </si>
  <si>
    <t xml:space="preserve">Guernsey </t>
  </si>
  <si>
    <t xml:space="preserve">Guinea </t>
  </si>
  <si>
    <t xml:space="preserve">Guinea-Bissau </t>
  </si>
  <si>
    <t xml:space="preserve">Guyana </t>
  </si>
  <si>
    <t xml:space="preserve">Haiti </t>
  </si>
  <si>
    <t xml:space="preserve">Honduras </t>
  </si>
  <si>
    <t xml:space="preserve">Hong Kong </t>
  </si>
  <si>
    <t xml:space="preserve">Hungary </t>
  </si>
  <si>
    <t xml:space="preserve">Iceland </t>
  </si>
  <si>
    <t xml:space="preserve">India </t>
  </si>
  <si>
    <t xml:space="preserve">Indonesia </t>
  </si>
  <si>
    <t xml:space="preserve">Iran </t>
  </si>
  <si>
    <t xml:space="preserve">Iraq </t>
  </si>
  <si>
    <t xml:space="preserve">Ireland </t>
  </si>
  <si>
    <t xml:space="preserve">Isle of Man </t>
  </si>
  <si>
    <t xml:space="preserve">Israel </t>
  </si>
  <si>
    <t xml:space="preserve">Italy </t>
  </si>
  <si>
    <t xml:space="preserve">Jamaica </t>
  </si>
  <si>
    <t xml:space="preserve">Japan </t>
  </si>
  <si>
    <t xml:space="preserve">Jersey </t>
  </si>
  <si>
    <t xml:space="preserve">Jordan </t>
  </si>
  <si>
    <t xml:space="preserve">Kazakhstan </t>
  </si>
  <si>
    <t xml:space="preserve">Kenya </t>
  </si>
  <si>
    <t xml:space="preserve">Kiribati </t>
  </si>
  <si>
    <t xml:space="preserve">Korea, North </t>
  </si>
  <si>
    <t xml:space="preserve">Korea, South </t>
  </si>
  <si>
    <t xml:space="preserve">Kuwait </t>
  </si>
  <si>
    <t xml:space="preserve">Kyrgyzstan </t>
  </si>
  <si>
    <t xml:space="preserve">Laos </t>
  </si>
  <si>
    <t xml:space="preserve">Latvia </t>
  </si>
  <si>
    <t xml:space="preserve">Lebanon </t>
  </si>
  <si>
    <t xml:space="preserve">Lesotho </t>
  </si>
  <si>
    <t xml:space="preserve">Liberia </t>
  </si>
  <si>
    <t xml:space="preserve">Libya </t>
  </si>
  <si>
    <t xml:space="preserve">Liechtenstein </t>
  </si>
  <si>
    <t xml:space="preserve">Lithuania </t>
  </si>
  <si>
    <t xml:space="preserve">Luxembourg </t>
  </si>
  <si>
    <t xml:space="preserve">Macau </t>
  </si>
  <si>
    <t xml:space="preserve">Macedonia </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</si>
  <si>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</si>
  <si>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</si>
  <si>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</si>
  <si>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</si>
  <si>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</si>
  <si>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</si>
  <si>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</si>
  <si>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</si>
  <si>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</si>
  <si>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</si>
  <si>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Mayotte </t>
  </si>
  <si>
    <t xml:space="preserve">Micronesia, Fed. St. </t>
  </si>
  <si>
    <t xml:space="preserve">Moldova </t>
  </si>
  <si>
    <t xml:space="preserve">Monaco </t>
  </si>
  <si>
    <t xml:space="preserve">Mongolia </t>
  </si>
  <si>
    <t xml:space="preserve">Montserrat </t>
  </si>
  <si>
    <t xml:space="preserve">Morocco </t>
  </si>
  <si>
    <t xml:space="preserve">Mozambique </t>
  </si>
  <si>
    <t xml:space="preserve">Namibia </t>
  </si>
  <si>
    <t xml:space="preserve">Nauru </t>
  </si>
  <si>
    <t xml:space="preserve">Nepal </t>
  </si>
  <si>
    <t xml:space="preserve">Netherlands </t>
  </si>
  <si>
    <t xml:space="preserve">Netherlands Antilles </t>
  </si>
  <si>
    <t xml:space="preserve">New Caledonia </t>
  </si>
  <si>
    <t xml:space="preserve">New Zealand </t>
  </si>
  <si>
    <t xml:space="preserve">Nicaragua </t>
  </si>
  <si>
    <t xml:space="preserve">Niger </t>
  </si>
  <si>
    <t xml:space="preserve">Nigeria </t>
  </si>
  <si>
    <t xml:space="preserve">N. Mariana Islands </t>
  </si>
  <si>
    <t xml:space="preserve">Norway </t>
  </si>
  <si>
    <t xml:space="preserve">Oman </t>
  </si>
  <si>
    <t xml:space="preserve">Pakistan </t>
  </si>
  <si>
    <t xml:space="preserve">Palau </t>
  </si>
  <si>
    <t xml:space="preserve">Panama </t>
  </si>
  <si>
    <t xml:space="preserve">Papua New Guinea </t>
  </si>
  <si>
    <t xml:space="preserve">Paraguay </t>
  </si>
  <si>
    <t xml:space="preserve">Peru </t>
  </si>
  <si>
    <t xml:space="preserve">Philippines </t>
  </si>
  <si>
    <t xml:space="preserve">Poland </t>
  </si>
  <si>
    <t xml:space="preserve">Portugal </t>
  </si>
  <si>
    <t xml:space="preserve">Puerto Rico </t>
  </si>
  <si>
    <t xml:space="preserve">Qatar </t>
  </si>
  <si>
    <t xml:space="preserve">Reunion </t>
  </si>
  <si>
    <t xml:space="preserve">Romania </t>
  </si>
  <si>
    <t xml:space="preserve">Russia </t>
  </si>
  <si>
    <t xml:space="preserve">Rwanda </t>
  </si>
  <si>
    <t xml:space="preserve">Saint Helena </t>
  </si>
  <si>
    <t xml:space="preserve">Saint Kitts &amp; Nevis </t>
  </si>
  <si>
    <t xml:space="preserve">Saint Lucia </t>
  </si>
  <si>
    <t xml:space="preserve">St Pierre &amp; Miquelon </t>
  </si>
  <si>
    <t xml:space="preserve">Saint Vincent and the Grenadines </t>
  </si>
  <si>
    <t xml:space="preserve">Samoa </t>
  </si>
  <si>
    <t xml:space="preserve">San Marino </t>
  </si>
  <si>
    <t xml:space="preserve">Sao Tome &amp; Principe </t>
  </si>
  <si>
    <t xml:space="preserve">Saudi Arabia </t>
  </si>
  <si>
    <t xml:space="preserve">Senegal </t>
  </si>
  <si>
    <t xml:space="preserve">Serbia </t>
  </si>
  <si>
    <t xml:space="preserve">Seychelles </t>
  </si>
  <si>
    <t xml:space="preserve">Sierra Leone </t>
  </si>
  <si>
    <t xml:space="preserve">Singapore </t>
  </si>
  <si>
    <t xml:space="preserve">Slovakia </t>
  </si>
  <si>
    <t xml:space="preserve">Slovenia </t>
  </si>
  <si>
    <t xml:space="preserve">Solomon Islands </t>
  </si>
  <si>
    <t xml:space="preserve">Somalia </t>
  </si>
  <si>
    <t xml:space="preserve">South Africa </t>
  </si>
  <si>
    <t xml:space="preserve">Spain </t>
  </si>
  <si>
    <t xml:space="preserve">Sri Lanka </t>
  </si>
  <si>
    <t xml:space="preserve">Sudan </t>
  </si>
  <si>
    <t xml:space="preserve">Suriname </t>
  </si>
  <si>
    <t xml:space="preserve">Swaziland </t>
  </si>
  <si>
    <t xml:space="preserve">Sweden </t>
  </si>
  <si>
    <t xml:space="preserve">Switzerland </t>
  </si>
  <si>
    <t xml:space="preserve">Syria </t>
  </si>
  <si>
    <t xml:space="preserve">Taiwan </t>
  </si>
  <si>
    <t xml:space="preserve">Tajikistan </t>
  </si>
  <si>
    <t xml:space="preserve">Tanzania </t>
  </si>
  <si>
    <t xml:space="preserve">Thailand </t>
  </si>
  <si>
    <t xml:space="preserve">Togo </t>
  </si>
  <si>
    <t xml:space="preserve">Tonga </t>
  </si>
  <si>
    <t xml:space="preserve">Trinidad &amp; Tobago </t>
  </si>
  <si>
    <t xml:space="preserve">Tunisia </t>
  </si>
  <si>
    <t xml:space="preserve">Turkey </t>
  </si>
  <si>
    <t xml:space="preserve">Turkmenistan </t>
  </si>
  <si>
    <t xml:space="preserve">Turks &amp; Caicos Is </t>
  </si>
  <si>
    <t xml:space="preserve">Tuvalu </t>
  </si>
  <si>
    <t xml:space="preserve">Uganda </t>
  </si>
  <si>
    <t xml:space="preserve">Ukraine </t>
  </si>
  <si>
    <t xml:space="preserve">United Arab Emirates </t>
  </si>
  <si>
    <t xml:space="preserve">United Kingdom </t>
  </si>
  <si>
    <t xml:space="preserve">Uzbekistan </t>
  </si>
  <si>
    <t xml:space="preserve">Vanuatu </t>
  </si>
  <si>
    <t xml:space="preserve">Venezuela </t>
  </si>
  <si>
    <t xml:space="preserve">Vietnam </t>
  </si>
  <si>
    <t xml:space="preserve">Virgin Islands </t>
  </si>
  <si>
    <t xml:space="preserve">Wallis and Futuna </t>
  </si>
  <si>
    <t xml:space="preserve">West Bank </t>
  </si>
  <si>
    <t xml:space="preserve">Western Sahara </t>
  </si>
  <si>
    <t xml:space="preserve">Yemen </t>
  </si>
  <si>
    <t xml:space="preserve">Zambia </t>
  </si>
  <si>
    <t xml:space="preserve">Zimbabwe </t>
  </si>
  <si>
    <t>PHIUS+ Raters are welcome to add their own custom sheets to this workbook for instance, to track project notes.</t>
  </si>
  <si>
    <t>Responsible parties for completing each workbook are listed here.</t>
  </si>
  <si>
    <t>Take as many exterior photos as needed to appropriately depict all building elevations and significant architectural features of building for documentation folder</t>
  </si>
  <si>
    <t>Take representative pictures of all unique insulated assemblies and window/door installations</t>
  </si>
  <si>
    <t>Perform thorough IR scan of entire building from interior and exterior, including all dwelling units and common spaces, and document representative photos</t>
  </si>
  <si>
    <t>Rater Notes:</t>
  </si>
  <si>
    <t>All insulated assemblies have achieved a RESNET Grade I cavity insulation level, or alternatively GII with continuous insulation.</t>
  </si>
  <si>
    <t xml:space="preserve">Insulation R-value:  All insulation R-values match those listed on architectural plans. If not, please describe in notes section below. </t>
  </si>
  <si>
    <t>Optional whole building preliminary blower door test (manual or automated test)</t>
  </si>
  <si>
    <t xml:space="preserve">    Building Envelope
     PHIUS+ On-site Quality Control</t>
  </si>
  <si>
    <t>Framing inspection:  Framing matches architectural plans. If not, please describe in notes section below.</t>
  </si>
  <si>
    <t>Compartmentalization</t>
  </si>
  <si>
    <t>Sampling Documentation</t>
  </si>
  <si>
    <t>Testing protocol</t>
  </si>
  <si>
    <t># Units Initial Sampling qualifying set</t>
  </si>
  <si>
    <t># Sampling sets</t>
  </si>
  <si>
    <t xml:space="preserve">  Unit Compartmentalization
     PHIUS+ On-site Quality Control</t>
  </si>
  <si>
    <t>Total project dwelling units</t>
  </si>
  <si>
    <t>RESNET Standards:</t>
  </si>
  <si>
    <t>RESNET MF Guidelines:</t>
  </si>
  <si>
    <t>Initial Sampling Qualifying Set</t>
  </si>
  <si>
    <t>Unit 1</t>
  </si>
  <si>
    <t>Unit 2</t>
  </si>
  <si>
    <t>Unit 3</t>
  </si>
  <si>
    <t>Unit 4</t>
  </si>
  <si>
    <t>Unit 5</t>
  </si>
  <si>
    <t>Unit 6</t>
  </si>
  <si>
    <t>Unit 7</t>
  </si>
  <si>
    <t>Unit SFBE</t>
  </si>
  <si>
    <t xml:space="preserve">CFM@50 Pa </t>
  </si>
  <si>
    <t>ELR</t>
  </si>
  <si>
    <t>Unit #</t>
  </si>
  <si>
    <t xml:space="preserve">Did any units fail (and had to be corrected) during Initial Sampling Qualifying Set? </t>
  </si>
  <si>
    <t>Ventilation 
PHIUS+ On-site Quality Control</t>
  </si>
  <si>
    <r>
      <t xml:space="preserve">Total supply and exhaust are at least 100% of design values </t>
    </r>
    <r>
      <rPr>
        <b/>
        <u/>
        <sz val="12"/>
        <color theme="1"/>
        <rFont val="Calibri"/>
        <family val="2"/>
      </rPr>
      <t>and</t>
    </r>
    <r>
      <rPr>
        <sz val="12"/>
        <color theme="1"/>
        <rFont val="Calibri"/>
        <family val="2"/>
      </rPr>
      <t xml:space="preserve"> within 10% of each other?</t>
    </r>
  </si>
  <si>
    <r>
      <t xml:space="preserve">Measure power input (Watts) at </t>
    </r>
    <r>
      <rPr>
        <b/>
        <u/>
        <sz val="12"/>
        <color theme="1"/>
        <rFont val="Calibri"/>
        <family val="2"/>
      </rPr>
      <t>typical 24/7</t>
    </r>
    <r>
      <rPr>
        <sz val="12"/>
        <color theme="1"/>
        <rFont val="Calibri"/>
        <family val="2"/>
      </rPr>
      <t xml:space="preserve"> airflow setting</t>
    </r>
  </si>
  <si>
    <t>Dwelling Unit Ventilation System Installation</t>
  </si>
  <si>
    <t>Manufacturer</t>
  </si>
  <si>
    <t>System Type</t>
  </si>
  <si>
    <t>HRV</t>
  </si>
  <si>
    <t>ERV</t>
  </si>
  <si>
    <t>Exhaust Only</t>
  </si>
  <si>
    <t>Supply Only</t>
  </si>
  <si>
    <t>Air Cycler</t>
  </si>
  <si>
    <t>Dwelling unit level, or shared?</t>
  </si>
  <si>
    <t>Dwelling unit</t>
  </si>
  <si>
    <t>Shared</t>
  </si>
  <si>
    <t>Model #</t>
  </si>
  <si>
    <t>Ventilation air comes directly from outdoors, not from adjacent dwelling units, common spaces, garages, crawlspaces or attics</t>
  </si>
  <si>
    <t>Outside air filter is located to facilitate regular service by the occupant and/or building superintendent</t>
  </si>
  <si>
    <t>Air-sealed, class 1 vapor retarder shall be installed over all air-permeable insulation (such as fiberglass duct wrap) on ventilation ducts connected to outside (Enter R-value)</t>
  </si>
  <si>
    <t>Common Space Ventilation System Installation</t>
  </si>
  <si>
    <r>
      <t xml:space="preserve">Ventilation air inlets are at least 2' above grade and/or roof deck in climate zones 1-3 and at least 4' above grade and/or roof deck in climate zones 4-8, </t>
    </r>
    <r>
      <rPr>
        <u/>
        <sz val="12"/>
        <color theme="1"/>
        <rFont val="Calibri"/>
        <family val="2"/>
        <scheme val="minor"/>
      </rPr>
      <t>and</t>
    </r>
    <r>
      <rPr>
        <sz val="12"/>
        <color theme="1"/>
        <rFont val="Calibri"/>
        <family val="2"/>
        <scheme val="minor"/>
      </rPr>
      <t xml:space="preserve"> are not obstructed by snow, plantings, outdoor equipment, or other material at the time of inspection</t>
    </r>
  </si>
  <si>
    <t>Rater performed common space ventilation testing on all common space ventilation systems, or alternatively has collected air balancing 
documentation from HVAC Contractor or certified air balancing professional which documents the design and verified rate, runtime, and wattage.</t>
  </si>
  <si>
    <t>Common Space zone</t>
  </si>
  <si>
    <t>System type</t>
  </si>
  <si>
    <t xml:space="preserve">Rater documented common space ventilation system information (List all installed ventilation systems) </t>
  </si>
  <si>
    <t>(copy above line if more required to be documented)</t>
  </si>
  <si>
    <r>
      <t xml:space="preserve">If installed, describe </t>
    </r>
    <r>
      <rPr>
        <u/>
        <sz val="12"/>
        <color theme="1"/>
        <rFont val="Calibri"/>
        <family val="2"/>
        <scheme val="minor"/>
      </rPr>
      <t>operable</t>
    </r>
    <r>
      <rPr>
        <sz val="12"/>
        <color theme="1"/>
        <rFont val="Calibri"/>
        <family val="2"/>
        <scheme val="minor"/>
      </rPr>
      <t xml:space="preserve"> shading. Include photo/s in documentation folder</t>
    </r>
  </si>
  <si>
    <r>
      <t xml:space="preserve">Take pictures of </t>
    </r>
    <r>
      <rPr>
        <u/>
        <sz val="12"/>
        <color theme="1"/>
        <rFont val="Calibri"/>
        <family val="2"/>
        <scheme val="minor"/>
      </rPr>
      <t>surrounding site</t>
    </r>
    <r>
      <rPr>
        <sz val="12"/>
        <color theme="1"/>
        <rFont val="Calibri"/>
        <family val="2"/>
        <scheme val="minor"/>
      </rPr>
      <t xml:space="preserve"> on all sides of building</t>
    </r>
  </si>
  <si>
    <t>Heating + Cooling 
PHIUS+ On-site Quality Control</t>
  </si>
  <si>
    <t>Builder AND/OR PHIUS+ Rater</t>
  </si>
  <si>
    <t>X</t>
  </si>
  <si>
    <t>Does solar energy provide &gt;50% of DWH load?</t>
  </si>
  <si>
    <t>CPHC Name</t>
  </si>
  <si>
    <t>CPHC Company Name</t>
  </si>
  <si>
    <t>Architect Company Name</t>
  </si>
  <si>
    <t>HVAC responsible Individual</t>
  </si>
  <si>
    <t>PHIUS+ Project 
Registration #</t>
  </si>
  <si>
    <t>Ducted heating/cooling systems in dwelling units?</t>
  </si>
  <si>
    <t>Heating/Cooling Only</t>
  </si>
  <si>
    <t>HVAC Contractor must be ESTAR credentialed?</t>
  </si>
  <si>
    <t>PHIUS+ Rater/MF Verifier Name</t>
  </si>
  <si>
    <t>Rater/MF Verifier Company Name</t>
  </si>
  <si>
    <t>Third-party balancing firm responsible Individual</t>
  </si>
  <si>
    <t xml:space="preserve">Third-Party balancing firm hired by project? </t>
  </si>
  <si>
    <t>General Contractor / Builder Company Name</t>
  </si>
  <si>
    <t>General Contractor / Builder responsible Individual</t>
  </si>
  <si>
    <t>HVAC Company name</t>
  </si>
  <si>
    <r>
      <t xml:space="preserve">Footnotes
</t>
    </r>
    <r>
      <rPr>
        <b/>
        <sz val="12"/>
        <color theme="1"/>
        <rFont val="Calibri"/>
        <family val="2"/>
        <scheme val="minor"/>
      </rPr>
      <t>(1)</t>
    </r>
    <r>
      <rPr>
        <sz val="12"/>
        <color theme="1"/>
        <rFont val="Calibri"/>
        <family val="2"/>
        <scheme val="minor"/>
      </rPr>
      <t xml:space="preserve"> Projects located outside of the United States, or in California or Alaska, will not be required to meet ESTAR and ZERH certifications, regardless of their configuration.</t>
    </r>
  </si>
  <si>
    <t xml:space="preserve">The Rater/MF Verifier is responsible for verifying all items on this worksheet For projects with multiple buildings that differ in their envelope configurations, please create a duplicate worksheet for each building in the project. </t>
  </si>
  <si>
    <t>CFM50/Shell area</t>
  </si>
  <si>
    <t>Average CFM50/Shell area</t>
  </si>
  <si>
    <t>Average ACH50</t>
  </si>
  <si>
    <t>Sample Set 1</t>
  </si>
  <si>
    <t>All hot water systems and associated pumps are verified to be accurate per project specifications</t>
  </si>
  <si>
    <t xml:space="preserve">System type (split heat pump, water source heat pump, fan coil, furnace, hydronic, etc.)  </t>
  </si>
  <si>
    <t>There are six worksheets to complete (see the green tabs below).</t>
  </si>
  <si>
    <t>Unit X</t>
  </si>
  <si>
    <t>If shared, list units shared with</t>
  </si>
  <si>
    <t>Major Service / Electric Loads</t>
  </si>
  <si>
    <t>Installed air handlers, pumps, motors, etc match the project plans/schedule?</t>
  </si>
  <si>
    <t>Appliances, Lighting &amp; Service Electric Loads   
PHIUS+ On-site Quality Control</t>
  </si>
  <si>
    <t>Rater/MF Verifier provided electrical commissioning reports from third-party balancing/commissioning agent with electrical measurements?</t>
  </si>
  <si>
    <t>Domestic Hot Water (DHW)  PHIUS+ On-site Quality Control</t>
  </si>
  <si>
    <r>
      <t xml:space="preserve">Total system and branch airflow testing - to be performed by PHIUS+ Rater. Rater-conducted </t>
    </r>
    <r>
      <rPr>
        <b/>
        <u/>
        <sz val="12"/>
        <color theme="1"/>
        <rFont val="Calibri"/>
        <family val="2"/>
      </rPr>
      <t>balancing</t>
    </r>
    <r>
      <rPr>
        <b/>
        <sz val="12"/>
        <color theme="1"/>
        <rFont val="Calibri"/>
        <family val="2"/>
      </rPr>
      <t xml:space="preserve"> is optional.</t>
    </r>
  </si>
  <si>
    <r>
      <t xml:space="preserve">Natural draft fireplaces are </t>
    </r>
    <r>
      <rPr>
        <b/>
        <u/>
        <sz val="12"/>
        <color theme="1"/>
        <rFont val="Calibri"/>
        <family val="2"/>
      </rPr>
      <t>not</t>
    </r>
    <r>
      <rPr>
        <b/>
        <sz val="12"/>
        <color theme="1"/>
        <rFont val="Calibri"/>
        <family val="2"/>
      </rPr>
      <t xml:space="preserve"> installed</t>
    </r>
  </si>
  <si>
    <r>
      <t xml:space="preserve">Hot water pipe install generally matches the design (length, diameter </t>
    </r>
    <r>
      <rPr>
        <b/>
        <u/>
        <sz val="12"/>
        <color theme="1"/>
        <rFont val="Calibri"/>
        <family val="2"/>
        <scheme val="minor"/>
      </rPr>
      <t>and</t>
    </r>
    <r>
      <rPr>
        <sz val="12"/>
        <color theme="1"/>
        <rFont val="Calibri"/>
        <family val="2"/>
        <scheme val="minor"/>
      </rPr>
      <t xml:space="preserve"> insulation)? Describe any differences below</t>
    </r>
  </si>
  <si>
    <t>If yes, how many additional units were tested in Qualifying Set?</t>
  </si>
  <si>
    <t>Rater-measured bathroom exhaust rates meets one of the following: &gt;=20cfm continuous or 50 cfm intermittent</t>
  </si>
  <si>
    <t>Recirculation system installed? If so, please describe</t>
  </si>
  <si>
    <r>
      <t xml:space="preserve">Total supply and exhaust are +/- 15% or 15 CFM design values </t>
    </r>
    <r>
      <rPr>
        <b/>
        <u/>
        <sz val="12"/>
        <color theme="1"/>
        <rFont val="Calibri"/>
        <family val="2"/>
      </rPr>
      <t>and</t>
    </r>
    <r>
      <rPr>
        <sz val="12"/>
        <color theme="1"/>
        <rFont val="Calibri"/>
        <family val="2"/>
      </rPr>
      <t xml:space="preserve"> within 10% of each other?</t>
    </r>
  </si>
  <si>
    <t>Workbook updates:</t>
  </si>
  <si>
    <r>
      <t xml:space="preserve">Dwelling Unit Compartmentalization Test:  </t>
    </r>
    <r>
      <rPr>
        <i/>
        <sz val="12"/>
        <color theme="1"/>
        <rFont val="Calibri"/>
        <family val="2"/>
        <scheme val="minor"/>
      </rPr>
      <t>Compartmentalization testing shall be performed to test air tightness of individual dwelling units. The test threshold shall be 0.3 CFM50 / sqft unit shell area, otherwise known as Envelope Leakage Ratio (ELR). Testing may be performed using RESNET Chapter 6 Sampling protocols, and may be performed in either depressurization or pressurization mode. Sampling is typically appropriate for projects of at least 30 or more dwelling units. Please discuss with your RESNET QA Provider and/or PHIUS to ensure they will support Sampling being applied to the project. Please document compartmentalization results below.</t>
    </r>
  </si>
  <si>
    <t>The Rater/MF Verifier is responsible for verifying all dwelling unit ventilation items on this worksheet. Ventilation air volume measurements may be verified by a third-party air balancing contractor so long as the Rater/MF Verifier verifies a minimum of 10%, or 10, units, whichever is lower (but no less than 3).  The items on this worksheet that pertain to dwelling unit ventilation must be verified with an individual worksheet for each individual dwelling unit. Alternatively, the Rater has the option to use the RESNET Sampling protocol to verify the dwelling unit ventilation criteria. 
For projects with common spaces, Rater shall be responsible for collecting air balance documentation for all common space ventilation systems, documenting the design ventilation rate and the final verified air balance rate.</t>
  </si>
  <si>
    <t>Clothes dryer is a condensing dryer, heat pump dryer, or exhaust dryer with exhaust ducted to the outside</t>
  </si>
  <si>
    <t xml:space="preserve">v1.1 - 2/3/17:  Updated kitchen exhaust criteria, spelling updates, added solar/renewable ready criteria. </t>
  </si>
  <si>
    <t>Project team has installed a renewable energy system (take photos of system and any inverters)</t>
  </si>
  <si>
    <t>If no renewable energy system installed, project has completed provisions of DOE Zero Energy Ready Homes PV Ready Checklist</t>
  </si>
  <si>
    <t xml:space="preserve">Based on number of Sample Sets listed above, create documentation of compartmentalization testing for each sample set. Typical Sampling Sets are comprised of 7 units. One unit is chosen at random within that Set to serve as the tested unit. If that unit passes the program threshold value, the entire Sample Set passes. If the initial tested unit does not pass, it must be corrected, and one additional unit within the Sample Set must be tested. If the 2nd tested unit passes, the remaining units pass. If the 2nd tested unit does not pass, it must be corrected and all additional units within the Sample Set must be tested. If any additional failure is observed within the Sample Set, sampling must be discontinued until an analysis is performed to determine the root cause. After the root-cause analysis, is performed, seven more units must be tested consecutively without incidence of failure to re-commence sampling. 
Please copy and paste the example Sample Set documentation sequentially below. </t>
  </si>
  <si>
    <t>Bedrooms are pressure balanced to achieve a Rater-measured pressure difference of no more than 1Pa with respect to the main body of the house/apartment when all bedroom doors are closed and just the ventilation system is operating at design speed</t>
  </si>
  <si>
    <t>If kitchen exhaust connected to ERV/HRV, register is min. 6' from cooktop, MERV 3 or washable mesh filter for trapping grease, and recirc hood over range</t>
  </si>
  <si>
    <t>Manufacturer + model #</t>
  </si>
  <si>
    <t>Bedrooms are pressure balanced to achieve a Rater-measured pressure difference of no more than 3Pa with respect to the main body of the house/apartment when all bedroom doors are closed, all heating/cooling air handlers are operating at full speed and ventilation system is operating at design speed</t>
  </si>
  <si>
    <t>DHW is "central system" or "individual apartment" systems?</t>
  </si>
  <si>
    <t xml:space="preserve">Dwelling unit hot water distribution temperature rise test: Each dwelling unit shall have its highest volumetric plumbing run tested for temperature rise. A maximum of 0.5 Gal shall be emitted from the highest volumetric plumbing run before the hot water temperature rises 10 deg F. This test may be completed using sampling protocols as described earlier in this manual. </t>
  </si>
  <si>
    <t>Project meets DOE ZERH requirements for dwelling unit lighting, and the common space lighting requirements of ENERGY STAR MFHR</t>
  </si>
  <si>
    <t>Project team has provided PHIUS+ Rater/MF Verifier with detailed service mechanical / electrical equipment plan/schedule?</t>
  </si>
  <si>
    <t xml:space="preserve">Describe variations </t>
  </si>
  <si>
    <t>Renewable Energy Systems</t>
  </si>
  <si>
    <t>Do dwelling units occupy &gt;80% of occupiable sqft of buildings?</t>
  </si>
  <si>
    <r>
      <rPr>
        <b/>
        <u/>
        <sz val="12"/>
        <color theme="1"/>
        <rFont val="Calibri"/>
        <family val="2"/>
        <scheme val="minor"/>
      </rPr>
      <t>Using This Workbook</t>
    </r>
    <r>
      <rPr>
        <sz val="12"/>
        <color theme="1"/>
        <rFont val="Calibri"/>
        <family val="2"/>
        <scheme val="minor"/>
      </rPr>
      <t xml:space="preserve">
The goal of this workbook is to create a single, organized data collection form that shall be used by PHIUS+ Raters/MF Verifiers to document required on-site verification measures that are required for PHIUS+ Certification for multifamily projects. As such, the workbook incorporates the various program requirements of the PHIUS+ certification for multifamily buildings process, including  the best practices for building envelope design/installation, HVAC design/installation, domestic hot water distribution, moisture durability management, and indoor air quality. 
In addition, information regarding testing protocols, exceptions to requirements and links to outside information are included throughout the document using the red "comments" flags that are embedded at the top right of various cells in the workbook. 
This workbook shall be used for all multifamily projects, regardless of size. Attached housing is typically certified through PHIUS as a </t>
    </r>
    <r>
      <rPr>
        <u/>
        <sz val="12"/>
        <color theme="1"/>
        <rFont val="Calibri"/>
        <family val="2"/>
        <scheme val="minor"/>
      </rPr>
      <t>single project.</t>
    </r>
    <r>
      <rPr>
        <sz val="12"/>
        <color theme="1"/>
        <rFont val="Calibri"/>
        <family val="2"/>
        <scheme val="minor"/>
      </rPr>
      <t xml:space="preserve"> For low-rise multifamily projects that meet the qualification criteria for ESTAR, the project shall also follow the ESTAR and ZERH certification protocol for all dwelling units within the project. Certification of individual dwelling units may require checklists be documented for each individual dwelling unit. The PHIUS+ Rater/MF Verifier shall discuss checklist documentation requirements with their QA Provider to determine what the Provider will require.
</t>
    </r>
  </si>
  <si>
    <r>
      <t xml:space="preserve">Questions regarding particular checklist items should be directed </t>
    </r>
    <r>
      <rPr>
        <u/>
        <sz val="12"/>
        <color theme="1"/>
        <rFont val="Calibri"/>
        <family val="2"/>
        <scheme val="minor"/>
      </rPr>
      <t>first</t>
    </r>
    <r>
      <rPr>
        <sz val="12"/>
        <color theme="1"/>
        <rFont val="Calibri"/>
        <family val="2"/>
        <scheme val="minor"/>
      </rPr>
      <t xml:space="preserve"> to the PHIUS+ Rater for the project. For questions on the nuances between certifying an entire building under PHIUS+ and certifying individual dwelling units within such buildings under ESTAR/ZERH, please contact the PHIUS+ QA/QC Manager at QA@passivehouse.us. For any and all question regarding the certification process for any project, please contact certification@passivehouse.us.</t>
    </r>
  </si>
  <si>
    <r>
      <rPr>
        <sz val="12"/>
        <color rgb="FFFF0000"/>
        <rFont val="Calibri"/>
        <family val="2"/>
        <scheme val="minor"/>
      </rPr>
      <t>Testing shall be performed following RESNET/ANSI Standard 380-2016 and RESNET Standards for Multifamily Energy Ratings.</t>
    </r>
    <r>
      <rPr>
        <sz val="12"/>
        <color theme="1"/>
        <rFont val="Calibri"/>
        <family val="2"/>
        <scheme val="minor"/>
      </rPr>
      <t xml:space="preserve"> </t>
    </r>
  </si>
  <si>
    <t>http://www.resnet.us/blog/wp-content/uploads/2016/01/ANSI-RESNET-ICC_380-2016-posted-on-website-6-15-16.pdf</t>
  </si>
  <si>
    <t>http://www.resnet.us/professional/standards/Adopted_RESNET_Guidlines_for_Multifamily_Ratings_8-29-14.pdf</t>
  </si>
  <si>
    <r>
      <t>Complete  form for each piece of heating/cooling equipment with air distribution. Additional heating/cooling checks listed for items 4 and beyond. For example, if each apartment has its own heat pump, complete one form for each apartment. Copy and past additional forms/sheets into this workbook as needed. Ducted heating/cooling air volume measurements may be verified by a third-party air balancing contractor so long as the Rater/MF Verifier verifies a minimum of 10% of or 10, units, whichever is lower (</t>
    </r>
    <r>
      <rPr>
        <i/>
        <sz val="12"/>
        <color rgb="FFFF0000"/>
        <rFont val="Calibri"/>
        <family val="2"/>
      </rPr>
      <t>but no less than 3)</t>
    </r>
    <r>
      <rPr>
        <i/>
        <sz val="12"/>
        <color theme="1"/>
        <rFont val="Calibri"/>
        <family val="2"/>
      </rPr>
      <t>.  The items on this worksheet that pertain to dwelling unit heating/cooling systems must be verified with an individual worksheet for each individual dwelling unit. Alternatively, the Rater has the option to use the RESNET Sampling protocol to verify the dwelling unit heating/cooling air volume measurement criteria. 
For projects with common spaces, Rater shall be responsible for collecting air balance documentation for all common space ventilation systems, documenting the design ventilation rate and the final verified air balance rate.</t>
    </r>
  </si>
  <si>
    <t>https://www.epa.gov/sites/production/files/2018-03/documents/indoor_airplus_fillable_verification_checklist.pdf</t>
  </si>
  <si>
    <t>https://www.epa.gov/sites/production/files/2018-03/documents/indoor_airplus_construction_specifications.pdf</t>
  </si>
  <si>
    <t>CFM50 test result - depressurization (multi-point test)</t>
  </si>
  <si>
    <t>CFM50 test result - pressurization (multi-point test)</t>
  </si>
  <si>
    <t xml:space="preserve">Provision must be made to supply fresh air to all bedrooms in dwelling units. Dedicated ventilation ductwork is best practice. In the case of ventilation ductwork integrated with heating/cooling ducts, ERV should remain in balance under all fan speeds of the heating/cooling air handler, and said air handler fan must be designed to run continuously by default. 
</t>
  </si>
  <si>
    <t>1.9a</t>
  </si>
  <si>
    <r>
      <rPr>
        <b/>
        <sz val="12"/>
        <color theme="1"/>
        <rFont val="Calibri"/>
        <family val="2"/>
        <scheme val="minor"/>
      </rPr>
      <t>(2)</t>
    </r>
    <r>
      <rPr>
        <sz val="12"/>
        <color theme="1"/>
        <rFont val="Calibri"/>
        <family val="2"/>
        <scheme val="minor"/>
      </rPr>
      <t xml:space="preserve"> Multi-Family Projects with a Building Permit date after 1-1-2021 will be required to meet the EPA Energy Star Multi-Family New Construction Program Certification Criteria. For projects permitted prior to that date, Energy Star Certification can be attained by using either Energy Star Homes </t>
    </r>
    <r>
      <rPr>
        <b/>
        <u/>
        <sz val="12"/>
        <color theme="1"/>
        <rFont val="Calibri"/>
        <family val="2"/>
        <scheme val="minor"/>
      </rPr>
      <t>OR</t>
    </r>
    <r>
      <rPr>
        <sz val="12"/>
        <color theme="1"/>
        <rFont val="Calibri"/>
        <family val="2"/>
        <scheme val="minor"/>
      </rPr>
      <t xml:space="preserve"> the Energy Star MFNCP subject to implementation dates required by the EPA for their programs.</t>
    </r>
  </si>
  <si>
    <t>Verified     (cfm)</t>
  </si>
  <si>
    <t>Verified (cfm)</t>
  </si>
  <si>
    <t xml:space="preserve">Ventilation system airflow testing verification: Where ventilation system has independent ductwork for supply and/or exhaust, branch airflow testing is to be performed by PHIUS+ Rater or MF Verifier. </t>
  </si>
  <si>
    <t>Final whole building blower door test Multi-point test in accordance with ANSI/RESNET/ICC 38-2016</t>
  </si>
  <si>
    <t>Square Footage of the Building Envelope</t>
  </si>
  <si>
    <t>Building Net Volume</t>
  </si>
  <si>
    <t>YES</t>
  </si>
  <si>
    <t>NO</t>
  </si>
  <si>
    <t>Target Value (CFM50)</t>
  </si>
  <si>
    <t>Target Value (CFM50/Shell Area)</t>
  </si>
  <si>
    <t>Building is 5+ stories in height, of non-combustible construction (YES/NO)</t>
  </si>
  <si>
    <t>v2.2 - 2/9/19:  Updated for PHIUS+ 2018 Standards, Footnote (2)</t>
  </si>
  <si>
    <r>
      <rPr>
        <b/>
        <sz val="14"/>
        <color theme="1"/>
        <rFont val="Calibri"/>
        <family val="2"/>
        <scheme val="minor"/>
      </rPr>
      <t>Welcome to the PHIUS+ Quality Control Workbook for Multifamily Projects!</t>
    </r>
    <r>
      <rPr>
        <sz val="14"/>
        <color theme="1"/>
        <rFont val="Calibri"/>
        <family val="2"/>
        <scheme val="minor"/>
      </rPr>
      <t xml:space="preserve">
</t>
    </r>
    <r>
      <rPr>
        <sz val="12"/>
        <color theme="1"/>
        <rFont val="Calibri"/>
        <family val="2"/>
        <scheme val="minor"/>
      </rPr>
      <t xml:space="preserve">
</t>
    </r>
    <r>
      <rPr>
        <b/>
        <u/>
        <sz val="12"/>
        <color theme="1"/>
        <rFont val="Calibri"/>
        <family val="2"/>
        <scheme val="minor"/>
      </rPr>
      <t>Certification Criteria</t>
    </r>
    <r>
      <rPr>
        <sz val="12"/>
        <color theme="1"/>
        <rFont val="Calibri"/>
        <family val="2"/>
        <scheme val="minor"/>
      </rPr>
      <t xml:space="preserve">
The PHIUS+ Certification process for multifamily projects includes energy modeling and design consulting performed by a Certified Passive House Consultant (CPHC) to demonstrate compliance with PHIUS program energy performance metrics, as well as on-site verification of all critical project energy features by a Certified PHIUS+ Rater or PHIUS+ Verifier. 
Additionally, multifamily projects that meet the eligibility criteria for the EPA ENERGY STAR Homes (ESTAR) or Energy Star Multi-family New Construction Program (MFNCP) and DOE Zero Energy Ready Homes (ZERH) programs shall be certified under those programs.</t>
    </r>
    <r>
      <rPr>
        <b/>
        <sz val="10"/>
        <color theme="1"/>
        <rFont val="Calibri"/>
        <family val="2"/>
        <scheme val="minor"/>
      </rPr>
      <t>(1)(2)</t>
    </r>
    <r>
      <rPr>
        <sz val="12"/>
        <color theme="1"/>
        <rFont val="Calibri"/>
        <family val="2"/>
        <scheme val="minor"/>
      </rPr>
      <t xml:space="preserve"> Projects that do not meet eligibility criteria for certification under these programs shall be exempt from certification for both ESTAR and ZERH. However, the certification checklist criteria for these programs shall still be achieved in order to help ensure that multifamily projects seeking PHIUS+ Certification are not only energy efficient, but also a durable, comfortable and healthy buildings.  For clarification on which ESTAR program your project is eleigble for, please consult the PHIUS+ 2018 Guidebook.
For full program requirements, please see </t>
    </r>
    <r>
      <rPr>
        <i/>
        <sz val="12"/>
        <color theme="1"/>
        <rFont val="Calibri"/>
        <family val="2"/>
        <scheme val="minor"/>
      </rPr>
      <t>PHIUS+ Certification for Multifamily Performance Requirements (v2.2).</t>
    </r>
    <r>
      <rPr>
        <sz val="12"/>
        <color theme="1"/>
        <rFont val="Calibri"/>
        <family val="2"/>
        <scheme val="minor"/>
      </rPr>
      <t xml:space="preserve">
</t>
    </r>
  </si>
  <si>
    <r>
      <t xml:space="preserve">  PHIUS+ Quality Control Workbook  
  for Multifamily Projects - v2.2 </t>
    </r>
    <r>
      <rPr>
        <b/>
        <i/>
        <sz val="16"/>
        <color theme="1"/>
        <rFont val="Candara"/>
        <family val="2"/>
      </rPr>
      <t>(April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</si>
</sst>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0.000"/>
    <numFmt numFmtId="167" formatCode="0.0000"/>
  </numFmts>
  <fonts count="48" x14ac:knownFonts="1">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9"/>
      <color indexed="81"/>
      <name val="Calibri"/>
      <family val="2"/>
    </font>
    <font>
      <sz val="8"/>
      <name val="Calibri"/>
      <family val="2"/>
      <scheme val="minor"/>
    </font>
    <font>
      <sz val="10"/>
      <color theme="1"/>
      <name val="Calibri"/>
      <family val="2"/>
    </font>
    <font>
      <b/>
      <sz val="10"/>
      <color theme="1"/>
      <name val="Calibri"/>
      <family val="2"/>
    </font>
    <font>
      <u/>
      <sz val="12"/>
      <color theme="10"/>
      <name val="Calibri"/>
      <family val="2"/>
      <scheme val="minor"/>
    </font>
    <font>
      <u/>
      <sz val="12"/>
      <color theme="11"/>
      <name val="Calibri"/>
      <family val="2"/>
      <scheme val="minor"/>
    </font>
    <font>
      <sz val="10"/>
      <color rgb="FF000000"/>
      <name val="Calibri"/>
      <family val="2"/>
      <scheme val="minor"/>
    </font>
    <font>
      <b/>
      <sz val="24"/>
      <color theme="1"/>
      <name val="Calibri"/>
      <family val="2"/>
    </font>
    <font>
      <sz val="9"/>
      <color indexed="81"/>
      <name val="Calibri"/>
      <family val="2"/>
    </font>
    <font>
      <sz val="10"/>
      <color theme="1"/>
      <name val="Calibri"/>
      <family val="2"/>
      <scheme val="minor"/>
    </font>
    <font>
      <b/>
      <sz val="10"/>
      <color theme="1"/>
      <name val="Calibri"/>
      <family val="2"/>
      <scheme val="minor"/>
    </font>
    <font>
      <b/>
      <sz val="12"/>
      <color theme="1"/>
      <name val="Calibri"/>
      <family val="2"/>
    </font>
    <font>
      <b/>
      <sz val="24"/>
      <color rgb="FF000000"/>
      <name val="Calibri"/>
      <family val="2"/>
      <scheme val="minor"/>
    </font>
    <font>
      <b/>
      <sz val="14"/>
      <color theme="1"/>
      <name val="Calibri"/>
      <family val="2"/>
      <scheme val="minor"/>
    </font>
    <font>
      <u/>
      <sz val="12"/>
      <color theme="1"/>
      <name val="Calibri"/>
      <family val="2"/>
      <scheme val="minor"/>
    </font>
    <font>
      <sz val="14"/>
      <color theme="1"/>
      <name val="Calibri"/>
      <family val="2"/>
      <scheme val="minor"/>
    </font>
    <font>
      <b/>
      <sz val="30"/>
      <color theme="1"/>
      <name val="Candara"/>
      <family val="2"/>
    </font>
    <font>
      <b/>
      <sz val="12"/>
      <color theme="1"/>
      <name val="Candara"/>
      <family val="2"/>
    </font>
    <font>
      <b/>
      <sz val="11"/>
      <color indexed="8"/>
      <name val="Candara"/>
      <family val="2"/>
    </font>
    <font>
      <b/>
      <sz val="11"/>
      <name val="Candara"/>
      <family val="2"/>
    </font>
    <font>
      <b/>
      <sz val="11"/>
      <color theme="1"/>
      <name val="Candara"/>
      <family val="2"/>
    </font>
    <font>
      <b/>
      <sz val="9"/>
      <color indexed="81"/>
      <name val="Tahoma"/>
      <family val="2"/>
    </font>
    <font>
      <b/>
      <sz val="12"/>
      <color theme="0"/>
      <name val="Calibri"/>
      <family val="2"/>
      <scheme val="minor"/>
    </font>
    <font>
      <b/>
      <u/>
      <sz val="12"/>
      <color theme="1"/>
      <name val="Calibri"/>
      <family val="2"/>
      <scheme val="minor"/>
    </font>
    <font>
      <sz val="9"/>
      <color indexed="81"/>
      <name val="Calibri"/>
      <family val="2"/>
      <scheme val="minor"/>
    </font>
    <font>
      <b/>
      <sz val="12"/>
      <color indexed="8"/>
      <name val="Calibri"/>
      <family val="2"/>
      <scheme val="minor"/>
    </font>
    <font>
      <b/>
      <i/>
      <sz val="12"/>
      <color theme="1"/>
      <name val="Calibri"/>
      <family val="2"/>
      <scheme val="minor"/>
    </font>
    <font>
      <i/>
      <sz val="12"/>
      <color theme="1"/>
      <name val="Calibri"/>
      <family val="2"/>
      <scheme val="minor"/>
    </font>
    <font>
      <b/>
      <sz val="12"/>
      <color rgb="FF000000"/>
      <name val="Calibri"/>
      <family val="2"/>
      <scheme val="minor"/>
    </font>
    <font>
      <sz val="12"/>
      <color theme="1"/>
      <name val="Calibri"/>
      <family val="2"/>
    </font>
    <font>
      <sz val="12"/>
      <color rgb="FF000000"/>
      <name val="Calibri"/>
      <family val="2"/>
      <scheme val="minor"/>
    </font>
    <font>
      <b/>
      <sz val="12"/>
      <color indexed="8"/>
      <name val="Calibri"/>
      <family val="2"/>
    </font>
    <font>
      <b/>
      <u/>
      <sz val="12"/>
      <color theme="1"/>
      <name val="Calibri"/>
      <family val="2"/>
    </font>
    <font>
      <b/>
      <sz val="12"/>
      <color indexed="8"/>
      <name val="Candara"/>
      <family val="2"/>
    </font>
    <font>
      <sz val="10"/>
      <color theme="0"/>
      <name val="Calibri"/>
      <family val="2"/>
    </font>
    <font>
      <b/>
      <sz val="12"/>
      <name val="Calibri"/>
      <family val="2"/>
    </font>
    <font>
      <i/>
      <sz val="12"/>
      <color theme="1"/>
      <name val="Calibri"/>
      <family val="2"/>
    </font>
    <font>
      <b/>
      <sz val="10"/>
      <color rgb="FFFF0000"/>
      <name val="Calibri"/>
      <family val="2"/>
      <scheme val="minor"/>
    </font>
    <font>
      <sz val="12"/>
      <color rgb="FFFF0000"/>
      <name val="Calibri"/>
      <family val="2"/>
      <scheme val="minor"/>
    </font>
    <font>
      <i/>
      <sz val="12"/>
      <color rgb="FFFF0000"/>
      <name val="Calibri"/>
      <family val="2"/>
    </font>
    <font>
      <sz val="9"/>
      <color indexed="81"/>
      <name val="Tahoma"/>
      <family val="2"/>
    </font>
    <font>
      <sz val="10"/>
      <color theme="0"/>
      <name val="Calibri"/>
      <family val="2"/>
      <scheme val="minor"/>
    </font>
    <font>
      <b/>
      <sz val="12"/>
      <name val="Calibri"/>
      <family val="2"/>
      <scheme val="minor"/>
    </font>
    <font>
      <b/>
      <i/>
      <sz val="16"/>
      <color theme="1"/>
      <name val="Candara"/>
      <family val="2"/>
    </font>
  </fonts>
  <fills count="2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darkDown">
        <bgColor theme="0" tint="-0.249977111117893"/>
      </patternFill>
    </fill>
    <fill>
      <patternFill patternType="darkUp"/>
    </fill>
    <fill>
      <patternFill patternType="darkUp">
        <bgColor theme="0"/>
      </patternFill>
    </fill>
    <fill>
      <patternFill patternType="solid">
        <fgColor rgb="FFFFFFFF"/>
        <bgColor rgb="FF000000"/>
      </patternFill>
    </fill>
    <fill>
      <patternFill patternType="darkUp">
        <fgColor rgb="FF000000"/>
        <bgColor rgb="FFFFFFFF"/>
      </patternFill>
    </fill>
    <fill>
      <patternFill patternType="darkUp">
        <fgColor rgb="FF000000"/>
      </patternFill>
    </fill>
    <fill>
      <patternFill patternType="solid">
        <fgColor theme="5" tint="0.59999389629810485"/>
        <bgColor indexed="64"/>
      </patternFill>
    </fill>
    <fill>
      <patternFill patternType="solid">
        <fgColor rgb="FFE4A530"/>
        <bgColor indexed="64"/>
      </patternFill>
    </fill>
    <fill>
      <patternFill patternType="solid">
        <fgColor rgb="FFE3D656"/>
        <bgColor indexed="64"/>
      </patternFill>
    </fill>
    <fill>
      <patternFill patternType="solid">
        <fgColor rgb="FFE3D656"/>
        <bgColor rgb="FF000000"/>
      </patternFill>
    </fill>
    <fill>
      <patternFill patternType="solid">
        <fgColor theme="0"/>
        <bgColor rgb="FF000000"/>
      </patternFill>
    </fill>
    <fill>
      <patternFill patternType="darkUp">
        <fgColor rgb="FF000000"/>
        <bgColor auto="1"/>
      </patternFill>
    </fill>
    <fill>
      <patternFill patternType="darkUp">
        <bgColor theme="6" tint="0.59999389629810485"/>
      </patternFill>
    </fill>
    <fill>
      <patternFill patternType="darkUp">
        <bgColor theme="7" tint="0.59999389629810485"/>
      </patternFill>
    </fill>
    <fill>
      <patternFill patternType="solid">
        <fgColor rgb="FF005856"/>
        <bgColor indexed="64"/>
      </patternFill>
    </fill>
    <fill>
      <patternFill patternType="solid">
        <fgColor rgb="FFFDDD69"/>
        <bgColor indexed="64"/>
      </patternFill>
    </fill>
    <fill>
      <patternFill patternType="solid">
        <fgColor theme="9"/>
        <bgColor indexed="64"/>
      </patternFill>
    </fill>
    <fill>
      <patternFill patternType="solid">
        <fgColor rgb="FFFDB751"/>
        <bgColor indexed="64"/>
      </patternFill>
    </fill>
    <fill>
      <patternFill patternType="solid">
        <fgColor rgb="FFFF9933"/>
        <bgColor indexed="64"/>
      </patternFill>
    </fill>
    <fill>
      <patternFill patternType="solid">
        <fgColor rgb="FFFF9966"/>
        <bgColor indexed="64"/>
      </patternFill>
    </fill>
    <fill>
      <patternFill patternType="solid">
        <fgColor rgb="FFFFCC00"/>
        <bgColor indexed="64"/>
      </patternFill>
    </fill>
    <fill>
      <patternFill patternType="solid">
        <fgColor rgb="FFFDA35F"/>
        <bgColor indexed="64"/>
      </patternFill>
    </fill>
    <fill>
      <patternFill patternType="solid">
        <fgColor rgb="FFFFE471"/>
        <bgColor indexed="64"/>
      </patternFill>
    </fill>
    <fill>
      <patternFill patternType="solid">
        <fgColor rgb="FFFFE471"/>
        <bgColor rgb="FF000000"/>
      </patternFill>
    </fill>
    <fill>
      <patternFill patternType="solid">
        <fgColor rgb="FFFF9933"/>
        <bgColor rgb="FF000000"/>
      </patternFill>
    </fill>
  </fills>
  <borders count="5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auto="1"/>
      </bottom>
      <diagonal/>
    </border>
    <border>
      <left style="thin">
        <color auto="1"/>
      </left>
      <right style="medium">
        <color indexed="64"/>
      </right>
      <top/>
      <bottom style="medium">
        <color indexed="64"/>
      </bottom>
      <diagonal/>
    </border>
    <border>
      <left style="thin">
        <color auto="1"/>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diagonal/>
    </border>
    <border>
      <left/>
      <right style="medium">
        <color indexed="64"/>
      </right>
      <top/>
      <bottom style="thin">
        <color auto="1"/>
      </bottom>
      <diagonal/>
    </border>
    <border>
      <left style="medium">
        <color indexed="64"/>
      </left>
      <right style="medium">
        <color indexed="64"/>
      </right>
      <top/>
      <bottom/>
      <diagonal/>
    </border>
    <border>
      <left/>
      <right style="medium">
        <color indexed="64"/>
      </right>
      <top style="thin">
        <color auto="1"/>
      </top>
      <bottom/>
      <diagonal/>
    </border>
    <border>
      <left style="thin">
        <color auto="1"/>
      </left>
      <right/>
      <top/>
      <bottom style="thin">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medium">
        <color indexed="64"/>
      </left>
      <right style="thin">
        <color auto="1"/>
      </right>
      <top/>
      <bottom style="medium">
        <color indexed="64"/>
      </bottom>
      <diagonal/>
    </border>
    <border>
      <left/>
      <right/>
      <top style="thin">
        <color auto="1"/>
      </top>
      <bottom style="medium">
        <color indexed="64"/>
      </bottom>
      <diagonal/>
    </border>
    <border>
      <left/>
      <right style="medium">
        <color indexed="64"/>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s>
  <cellStyleXfs count="1474">
    <xf numFmtId="0" fontId="0" fillId="0" borderId="0"/>
    <xf numFmtId="43" fontId="2"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cellStyleXfs>
  <cellXfs count="626">
    <xf numFmtId="0" fontId="0" fillId="0" borderId="0" xfId="0"/>
    <xf numFmtId="0" fontId="0" fillId="2" borderId="0" xfId="0" applyFill="1"/>
    <xf numFmtId="0" fontId="6" fillId="0" borderId="0" xfId="0" applyFont="1"/>
    <xf numFmtId="0" fontId="7" fillId="0" borderId="0" xfId="0" applyFont="1"/>
    <xf numFmtId="0" fontId="6" fillId="0" borderId="0" xfId="0" applyFont="1" applyAlignment="1">
      <alignment wrapText="1"/>
    </xf>
    <xf numFmtId="0" fontId="6" fillId="2" borderId="0" xfId="0" applyFont="1" applyFill="1"/>
    <xf numFmtId="0" fontId="6" fillId="2" borderId="0" xfId="0" applyFont="1" applyFill="1" applyAlignment="1">
      <alignment wrapText="1"/>
    </xf>
    <xf numFmtId="0" fontId="6" fillId="2" borderId="0" xfId="0" applyFont="1" applyFill="1" applyAlignment="1">
      <alignment horizontal="center" vertical="center"/>
    </xf>
    <xf numFmtId="0" fontId="7" fillId="2" borderId="0" xfId="0" applyFont="1" applyFill="1" applyBorder="1" applyAlignment="1">
      <alignment horizontal="center" vertical="center"/>
    </xf>
    <xf numFmtId="0" fontId="7" fillId="2" borderId="0" xfId="0" applyFont="1" applyFill="1"/>
    <xf numFmtId="0" fontId="7" fillId="2" borderId="0" xfId="0" applyFont="1" applyFill="1" applyAlignment="1"/>
    <xf numFmtId="0" fontId="0" fillId="0" borderId="0" xfId="0" applyAlignment="1"/>
    <xf numFmtId="0" fontId="11" fillId="2" borderId="0" xfId="0" applyFont="1" applyFill="1" applyBorder="1" applyAlignment="1"/>
    <xf numFmtId="0" fontId="11" fillId="2" borderId="0" xfId="0" applyFont="1" applyFill="1" applyBorder="1" applyAlignment="1">
      <alignment horizontal="center"/>
    </xf>
    <xf numFmtId="0" fontId="13" fillId="0" borderId="0" xfId="0" applyFont="1"/>
    <xf numFmtId="0" fontId="14" fillId="0" borderId="0" xfId="0" applyFont="1"/>
    <xf numFmtId="0" fontId="0" fillId="0" borderId="0" xfId="0" applyBorder="1"/>
    <xf numFmtId="0" fontId="0" fillId="2" borderId="0" xfId="0" applyFill="1" applyBorder="1"/>
    <xf numFmtId="0" fontId="7" fillId="2" borderId="0" xfId="0" applyFont="1" applyFill="1" applyBorder="1"/>
    <xf numFmtId="0" fontId="6" fillId="0" borderId="0" xfId="0" applyFont="1" applyAlignment="1">
      <alignment horizontal="center"/>
    </xf>
    <xf numFmtId="0" fontId="0" fillId="0" borderId="0" xfId="0" applyBorder="1" applyAlignment="1"/>
    <xf numFmtId="0" fontId="3" fillId="0" borderId="0" xfId="0" applyFont="1" applyBorder="1" applyAlignment="1">
      <alignment horizontal="center" vertical="center"/>
    </xf>
    <xf numFmtId="0" fontId="17" fillId="0" borderId="0" xfId="0" applyFont="1"/>
    <xf numFmtId="0" fontId="15" fillId="2" borderId="0" xfId="0" applyFont="1" applyFill="1" applyBorder="1" applyAlignment="1">
      <alignment horizontal="center" vertical="center"/>
    </xf>
    <xf numFmtId="0" fontId="13" fillId="0" borderId="0" xfId="0" applyFont="1" applyAlignment="1">
      <alignment horizontal="center" vertical="center"/>
    </xf>
    <xf numFmtId="0" fontId="13" fillId="2" borderId="0" xfId="0" applyFont="1" applyFill="1"/>
    <xf numFmtId="0" fontId="13" fillId="2" borderId="0" xfId="0" applyFont="1" applyFill="1" applyAlignment="1">
      <alignment horizontal="center" vertical="center"/>
    </xf>
    <xf numFmtId="0" fontId="13" fillId="0" borderId="0" xfId="0" applyFont="1" applyAlignment="1">
      <alignment wrapText="1"/>
    </xf>
    <xf numFmtId="0" fontId="6" fillId="2" borderId="0" xfId="0" applyFont="1" applyFill="1" applyAlignment="1"/>
    <xf numFmtId="0" fontId="6" fillId="2" borderId="0" xfId="0" applyFont="1" applyFill="1" applyAlignment="1">
      <alignment horizontal="center"/>
    </xf>
    <xf numFmtId="0" fontId="15" fillId="10" borderId="1" xfId="0" applyFont="1" applyFill="1" applyBorder="1" applyAlignment="1">
      <alignment horizontal="center"/>
    </xf>
    <xf numFmtId="0" fontId="3" fillId="0" borderId="0" xfId="0" applyFont="1" applyFill="1"/>
    <xf numFmtId="0" fontId="11" fillId="0" borderId="0" xfId="0" applyFont="1" applyFill="1" applyBorder="1" applyAlignment="1">
      <alignment horizontal="left"/>
    </xf>
    <xf numFmtId="0" fontId="7" fillId="0" borderId="0" xfId="0" applyFont="1" applyFill="1"/>
    <xf numFmtId="0" fontId="6" fillId="2" borderId="0" xfId="0" applyFont="1" applyFill="1" applyBorder="1"/>
    <xf numFmtId="0" fontId="21" fillId="2" borderId="0" xfId="0" applyFont="1" applyFill="1" applyBorder="1"/>
    <xf numFmtId="0" fontId="26" fillId="0" borderId="0" xfId="0" applyFont="1" applyBorder="1"/>
    <xf numFmtId="0" fontId="0" fillId="2" borderId="0" xfId="0" applyFill="1" applyBorder="1" applyAlignment="1">
      <alignment horizontal="left"/>
    </xf>
    <xf numFmtId="0" fontId="0" fillId="0" borderId="0" xfId="0" applyFont="1"/>
    <xf numFmtId="0" fontId="29" fillId="2" borderId="1" xfId="0" applyFont="1" applyFill="1" applyBorder="1" applyAlignment="1">
      <alignment horizontal="center" vertical="center"/>
    </xf>
    <xf numFmtId="0" fontId="29" fillId="0" borderId="0" xfId="0" applyFont="1" applyFill="1" applyBorder="1" applyAlignment="1">
      <alignment wrapText="1"/>
    </xf>
    <xf numFmtId="0" fontId="29" fillId="2" borderId="1" xfId="0" applyFont="1" applyFill="1" applyBorder="1" applyAlignment="1">
      <alignment horizontal="center" vertical="center" wrapText="1"/>
    </xf>
    <xf numFmtId="0" fontId="0" fillId="2" borderId="0" xfId="0" applyFont="1" applyFill="1" applyBorder="1"/>
    <xf numFmtId="0" fontId="29" fillId="2" borderId="0" xfId="0" applyFont="1" applyFill="1" applyBorder="1" applyAlignment="1">
      <alignment horizontal="center" vertical="center"/>
    </xf>
    <xf numFmtId="43" fontId="29" fillId="2" borderId="0" xfId="1" applyFont="1" applyFill="1" applyBorder="1" applyAlignment="1">
      <alignment horizontal="center" vertical="center"/>
    </xf>
    <xf numFmtId="2" fontId="29" fillId="2" borderId="0" xfId="0" applyNumberFormat="1" applyFont="1" applyFill="1" applyBorder="1" applyAlignment="1">
      <alignment horizontal="center" vertical="center"/>
    </xf>
    <xf numFmtId="0" fontId="29" fillId="2" borderId="8" xfId="0" applyFont="1" applyFill="1" applyBorder="1" applyAlignment="1">
      <alignment horizontal="center"/>
    </xf>
    <xf numFmtId="0" fontId="29" fillId="2" borderId="8" xfId="0" applyFont="1" applyFill="1" applyBorder="1" applyAlignment="1"/>
    <xf numFmtId="0" fontId="0" fillId="2" borderId="36" xfId="0" applyFill="1" applyBorder="1"/>
    <xf numFmtId="0" fontId="3" fillId="2" borderId="33" xfId="0" applyFont="1" applyFill="1" applyBorder="1"/>
    <xf numFmtId="0" fontId="3" fillId="2" borderId="0" xfId="0" applyFont="1" applyFill="1" applyBorder="1"/>
    <xf numFmtId="0" fontId="0" fillId="2" borderId="0" xfId="0" applyFont="1" applyFill="1" applyBorder="1" applyAlignment="1">
      <alignment wrapText="1"/>
    </xf>
    <xf numFmtId="0" fontId="0" fillId="2" borderId="0" xfId="0" applyFont="1" applyFill="1" applyBorder="1" applyAlignment="1">
      <alignment horizontal="center" vertical="center"/>
    </xf>
    <xf numFmtId="0" fontId="0" fillId="2" borderId="37" xfId="0" applyFont="1" applyFill="1" applyBorder="1"/>
    <xf numFmtId="0" fontId="3" fillId="0" borderId="0" xfId="0" applyFont="1" applyBorder="1"/>
    <xf numFmtId="0" fontId="3" fillId="11" borderId="18" xfId="0" applyFont="1" applyFill="1" applyBorder="1" applyAlignment="1">
      <alignment horizontal="center" vertical="center"/>
    </xf>
    <xf numFmtId="0" fontId="0" fillId="0" borderId="0" xfId="0" applyFont="1" applyBorder="1"/>
    <xf numFmtId="0" fontId="0" fillId="2" borderId="0" xfId="0" applyFont="1" applyFill="1" applyBorder="1" applyAlignment="1">
      <alignment horizontal="left"/>
    </xf>
    <xf numFmtId="0" fontId="29" fillId="2" borderId="0" xfId="0" applyFont="1" applyFill="1" applyBorder="1" applyAlignment="1">
      <alignment horizontal="center"/>
    </xf>
    <xf numFmtId="0" fontId="3" fillId="0" borderId="33" xfId="0" applyFont="1" applyBorder="1"/>
    <xf numFmtId="0" fontId="0" fillId="18" borderId="34" xfId="0" applyFill="1" applyBorder="1"/>
    <xf numFmtId="0" fontId="0" fillId="18" borderId="35" xfId="0" applyFill="1" applyBorder="1"/>
    <xf numFmtId="0" fontId="0" fillId="18" borderId="36" xfId="0" applyFill="1" applyBorder="1"/>
    <xf numFmtId="0" fontId="0" fillId="18" borderId="33" xfId="0" applyFill="1" applyBorder="1"/>
    <xf numFmtId="0" fontId="0" fillId="18" borderId="37" xfId="0" applyFill="1" applyBorder="1"/>
    <xf numFmtId="0" fontId="0" fillId="18" borderId="30" xfId="0" applyFill="1" applyBorder="1"/>
    <xf numFmtId="0" fontId="14" fillId="18" borderId="31" xfId="0" applyFont="1" applyFill="1" applyBorder="1"/>
    <xf numFmtId="0" fontId="13" fillId="18" borderId="31" xfId="0" applyFont="1" applyFill="1" applyBorder="1" applyAlignment="1">
      <alignment wrapText="1"/>
    </xf>
    <xf numFmtId="0" fontId="13" fillId="18" borderId="31" xfId="0" applyFont="1" applyFill="1" applyBorder="1"/>
    <xf numFmtId="0" fontId="13" fillId="18" borderId="31" xfId="0" applyFont="1" applyFill="1" applyBorder="1" applyAlignment="1">
      <alignment horizontal="center" vertical="center"/>
    </xf>
    <xf numFmtId="0" fontId="0" fillId="18" borderId="31" xfId="0" applyFill="1" applyBorder="1"/>
    <xf numFmtId="0" fontId="0" fillId="18" borderId="32" xfId="0" applyFill="1" applyBorder="1"/>
    <xf numFmtId="0" fontId="0" fillId="2" borderId="33" xfId="0" applyFill="1" applyBorder="1"/>
    <xf numFmtId="0" fontId="0" fillId="2" borderId="37" xfId="0" applyFill="1" applyBorder="1"/>
    <xf numFmtId="0" fontId="3" fillId="2" borderId="0" xfId="0" applyFont="1" applyFill="1" applyBorder="1" applyAlignment="1">
      <alignment vertical="top" wrapText="1"/>
    </xf>
    <xf numFmtId="0" fontId="3" fillId="19" borderId="39" xfId="0" applyFont="1" applyFill="1" applyBorder="1" applyAlignment="1">
      <alignment horizontal="center" vertical="center"/>
    </xf>
    <xf numFmtId="0" fontId="3" fillId="21" borderId="18" xfId="0" applyFont="1" applyFill="1" applyBorder="1" applyAlignment="1">
      <alignment horizontal="center" vertical="center"/>
    </xf>
    <xf numFmtId="0" fontId="3" fillId="21" borderId="20" xfId="0" applyFont="1" applyFill="1" applyBorder="1" applyAlignment="1">
      <alignment horizontal="center" vertical="center"/>
    </xf>
    <xf numFmtId="0" fontId="3" fillId="19" borderId="26" xfId="0" applyFont="1" applyFill="1" applyBorder="1" applyAlignment="1">
      <alignment horizontal="center" vertical="center"/>
    </xf>
    <xf numFmtId="0" fontId="3" fillId="21" borderId="31" xfId="0" applyFont="1" applyFill="1" applyBorder="1" applyAlignment="1">
      <alignment horizontal="center"/>
    </xf>
    <xf numFmtId="0" fontId="32" fillId="13" borderId="1" xfId="0" applyFont="1" applyFill="1" applyBorder="1" applyAlignment="1">
      <alignment horizontal="center" vertical="center" wrapText="1"/>
    </xf>
    <xf numFmtId="0" fontId="32" fillId="13" borderId="2" xfId="0" applyFont="1" applyFill="1" applyBorder="1" applyAlignment="1">
      <alignment horizontal="center" vertical="center" wrapText="1"/>
    </xf>
    <xf numFmtId="0" fontId="32" fillId="7" borderId="2" xfId="0" applyFont="1" applyFill="1" applyBorder="1" applyAlignment="1">
      <alignment horizontal="center" vertical="center"/>
    </xf>
    <xf numFmtId="0" fontId="15" fillId="11" borderId="1" xfId="0" applyFont="1" applyFill="1" applyBorder="1"/>
    <xf numFmtId="0" fontId="32" fillId="7" borderId="9" xfId="0" applyFont="1" applyFill="1" applyBorder="1" applyAlignment="1">
      <alignment horizontal="center" vertical="center"/>
    </xf>
    <xf numFmtId="0" fontId="32" fillId="8" borderId="9" xfId="0" applyFont="1" applyFill="1" applyBorder="1" applyAlignment="1">
      <alignment horizontal="center" vertical="center"/>
    </xf>
    <xf numFmtId="0" fontId="15" fillId="11" borderId="1" xfId="0" applyFont="1" applyFill="1" applyBorder="1" applyAlignment="1">
      <alignment horizontal="center"/>
    </xf>
    <xf numFmtId="0" fontId="32" fillId="13" borderId="2" xfId="0" applyFont="1" applyFill="1" applyBorder="1" applyAlignment="1">
      <alignment horizontal="center" vertical="center"/>
    </xf>
    <xf numFmtId="9" fontId="34" fillId="9" borderId="1" xfId="0" applyNumberFormat="1" applyFont="1" applyFill="1" applyBorder="1" applyAlignment="1">
      <alignment horizontal="center"/>
    </xf>
    <xf numFmtId="0" fontId="34" fillId="9" borderId="1" xfId="0" applyFont="1" applyFill="1" applyBorder="1"/>
    <xf numFmtId="9" fontId="34" fillId="9" borderId="1" xfId="0" applyNumberFormat="1" applyFont="1" applyFill="1" applyBorder="1"/>
    <xf numFmtId="9" fontId="32" fillId="15" borderId="9" xfId="0" applyNumberFormat="1" applyFont="1" applyFill="1" applyBorder="1"/>
    <xf numFmtId="0" fontId="32" fillId="15" borderId="9" xfId="0" applyFont="1" applyFill="1" applyBorder="1" applyAlignment="1">
      <alignment horizontal="center"/>
    </xf>
    <xf numFmtId="1" fontId="32" fillId="15" borderId="9" xfId="0" applyNumberFormat="1" applyFont="1" applyFill="1" applyBorder="1" applyAlignment="1">
      <alignment horizontal="center"/>
    </xf>
    <xf numFmtId="9" fontId="34" fillId="9" borderId="9" xfId="0" applyNumberFormat="1" applyFont="1" applyFill="1" applyBorder="1"/>
    <xf numFmtId="0" fontId="34" fillId="9" borderId="9" xfId="0" applyFont="1" applyFill="1" applyBorder="1" applyAlignment="1">
      <alignment horizontal="center"/>
    </xf>
    <xf numFmtId="0" fontId="32" fillId="9" borderId="9" xfId="0" applyFont="1" applyFill="1" applyBorder="1" applyAlignment="1">
      <alignment horizontal="center"/>
    </xf>
    <xf numFmtId="9" fontId="34" fillId="9" borderId="9" xfId="0" applyNumberFormat="1" applyFont="1" applyFill="1" applyBorder="1" applyAlignment="1">
      <alignment horizontal="center"/>
    </xf>
    <xf numFmtId="0" fontId="34" fillId="9" borderId="9" xfId="0" applyFont="1" applyFill="1" applyBorder="1"/>
    <xf numFmtId="0" fontId="34" fillId="9" borderId="3" xfId="0" applyFont="1" applyFill="1" applyBorder="1"/>
    <xf numFmtId="0" fontId="32" fillId="0" borderId="9" xfId="0" applyFont="1" applyBorder="1" applyAlignment="1">
      <alignment horizontal="center" vertical="center"/>
    </xf>
    <xf numFmtId="0" fontId="15" fillId="11" borderId="1" xfId="0" applyFont="1" applyFill="1" applyBorder="1" applyAlignment="1">
      <alignment horizontal="left"/>
    </xf>
    <xf numFmtId="0" fontId="34" fillId="0" borderId="1" xfId="0" applyFont="1" applyBorder="1"/>
    <xf numFmtId="0" fontId="10" fillId="0" borderId="1" xfId="0" applyFont="1" applyBorder="1" applyAlignment="1">
      <alignment horizontal="center"/>
    </xf>
    <xf numFmtId="0" fontId="10" fillId="0" borderId="1" xfId="0" applyFont="1" applyBorder="1"/>
    <xf numFmtId="0" fontId="7" fillId="2" borderId="33" xfId="0" applyFont="1" applyFill="1" applyBorder="1"/>
    <xf numFmtId="0" fontId="10" fillId="14" borderId="0" xfId="0" applyFont="1" applyFill="1" applyBorder="1" applyAlignment="1">
      <alignment wrapText="1"/>
    </xf>
    <xf numFmtId="0" fontId="10" fillId="14" borderId="0" xfId="0" applyFont="1" applyFill="1" applyBorder="1"/>
    <xf numFmtId="0" fontId="10" fillId="14" borderId="0" xfId="0" applyFont="1" applyFill="1" applyBorder="1" applyAlignment="1">
      <alignment horizontal="center" vertical="center"/>
    </xf>
    <xf numFmtId="0" fontId="10" fillId="2" borderId="0" xfId="0" applyFont="1" applyFill="1" applyBorder="1" applyAlignment="1">
      <alignment horizontal="center"/>
    </xf>
    <xf numFmtId="0" fontId="10" fillId="2" borderId="0" xfId="0" applyFont="1" applyFill="1" applyBorder="1"/>
    <xf numFmtId="0" fontId="15" fillId="11" borderId="18" xfId="0" applyFont="1" applyFill="1" applyBorder="1" applyAlignment="1">
      <alignment horizontal="center" vertical="center"/>
    </xf>
    <xf numFmtId="0" fontId="15" fillId="11" borderId="18" xfId="0" applyFont="1" applyFill="1" applyBorder="1" applyAlignment="1">
      <alignment horizontal="right"/>
    </xf>
    <xf numFmtId="0" fontId="15" fillId="11" borderId="18" xfId="0" applyFont="1" applyFill="1" applyBorder="1"/>
    <xf numFmtId="0" fontId="15" fillId="11" borderId="18" xfId="0" quotePrefix="1" applyFont="1" applyFill="1" applyBorder="1" applyAlignment="1">
      <alignment horizontal="right"/>
    </xf>
    <xf numFmtId="2" fontId="15" fillId="11" borderId="18" xfId="0" quotePrefix="1" applyNumberFormat="1" applyFont="1" applyFill="1" applyBorder="1" applyAlignment="1">
      <alignment horizontal="right"/>
    </xf>
    <xf numFmtId="0" fontId="15" fillId="0" borderId="33" xfId="0" applyFont="1" applyBorder="1"/>
    <xf numFmtId="0" fontId="33" fillId="0" borderId="0" xfId="0" applyFont="1" applyBorder="1"/>
    <xf numFmtId="0" fontId="34" fillId="0" borderId="0" xfId="0" applyFont="1" applyBorder="1" applyAlignment="1">
      <alignment wrapText="1"/>
    </xf>
    <xf numFmtId="0" fontId="34" fillId="0" borderId="0" xfId="0" applyFont="1" applyBorder="1"/>
    <xf numFmtId="0" fontId="34" fillId="0" borderId="0" xfId="0" applyFont="1" applyBorder="1" applyAlignment="1">
      <alignment horizontal="center" vertical="center"/>
    </xf>
    <xf numFmtId="0" fontId="34" fillId="0" borderId="0" xfId="0" applyFont="1" applyBorder="1" applyAlignment="1">
      <alignment horizontal="center"/>
    </xf>
    <xf numFmtId="0" fontId="15" fillId="11" borderId="18" xfId="0" applyFont="1" applyFill="1" applyBorder="1" applyAlignment="1">
      <alignment horizontal="right" vertical="center"/>
    </xf>
    <xf numFmtId="0" fontId="15" fillId="2" borderId="33" xfId="0" applyFont="1" applyFill="1" applyBorder="1" applyAlignment="1">
      <alignment horizontal="right" vertical="center"/>
    </xf>
    <xf numFmtId="0" fontId="33" fillId="2" borderId="0" xfId="0" applyFont="1" applyFill="1" applyBorder="1" applyAlignment="1"/>
    <xf numFmtId="0" fontId="33" fillId="2" borderId="0" xfId="0" applyFont="1" applyFill="1" applyBorder="1"/>
    <xf numFmtId="0" fontId="34" fillId="2" borderId="0" xfId="0" applyFont="1" applyFill="1" applyBorder="1"/>
    <xf numFmtId="164" fontId="34" fillId="2" borderId="0" xfId="0" applyNumberFormat="1" applyFont="1" applyFill="1" applyBorder="1"/>
    <xf numFmtId="9" fontId="34" fillId="2" borderId="0" xfId="0" applyNumberFormat="1" applyFont="1" applyFill="1" applyBorder="1"/>
    <xf numFmtId="0" fontId="34" fillId="2" borderId="0" xfId="0" applyFont="1" applyFill="1" applyBorder="1" applyAlignment="1">
      <alignment horizontal="center"/>
    </xf>
    <xf numFmtId="0" fontId="33" fillId="9" borderId="0" xfId="0" applyFont="1" applyFill="1" applyBorder="1"/>
    <xf numFmtId="0" fontId="15" fillId="11" borderId="18" xfId="0" quotePrefix="1" applyFont="1" applyFill="1" applyBorder="1" applyAlignment="1">
      <alignment horizontal="right" vertical="center"/>
    </xf>
    <xf numFmtId="0" fontId="15" fillId="2" borderId="33" xfId="0" applyFont="1" applyFill="1" applyBorder="1"/>
    <xf numFmtId="0" fontId="15" fillId="2" borderId="0" xfId="0" applyFont="1" applyFill="1" applyBorder="1" applyAlignment="1">
      <alignment horizontal="left"/>
    </xf>
    <xf numFmtId="0" fontId="33" fillId="2" borderId="0" xfId="0" applyFont="1" applyFill="1" applyBorder="1" applyAlignment="1">
      <alignment horizontal="left"/>
    </xf>
    <xf numFmtId="0" fontId="34" fillId="2" borderId="0" xfId="0" applyFont="1" applyFill="1" applyBorder="1" applyAlignment="1">
      <alignment wrapText="1"/>
    </xf>
    <xf numFmtId="0" fontId="34" fillId="2" borderId="0" xfId="0" applyFont="1" applyFill="1" applyBorder="1" applyAlignment="1">
      <alignment horizontal="center" vertical="center"/>
    </xf>
    <xf numFmtId="0" fontId="7" fillId="0" borderId="33" xfId="0" applyFont="1" applyBorder="1"/>
    <xf numFmtId="0" fontId="7" fillId="0" borderId="0" xfId="0" applyFont="1" applyBorder="1"/>
    <xf numFmtId="0" fontId="6" fillId="0" borderId="0" xfId="0" applyFont="1" applyBorder="1"/>
    <xf numFmtId="0" fontId="10" fillId="0" borderId="0" xfId="0" applyFont="1" applyBorder="1"/>
    <xf numFmtId="0" fontId="10" fillId="0" borderId="0" xfId="0" applyFont="1" applyBorder="1" applyAlignment="1">
      <alignment horizontal="center" vertical="center"/>
    </xf>
    <xf numFmtId="0" fontId="10" fillId="0" borderId="0" xfId="0" applyFont="1" applyBorder="1" applyAlignment="1">
      <alignment horizontal="center"/>
    </xf>
    <xf numFmtId="0" fontId="7" fillId="0" borderId="30" xfId="0" applyFont="1" applyBorder="1"/>
    <xf numFmtId="0" fontId="7" fillId="0" borderId="31" xfId="0" applyFont="1" applyBorder="1"/>
    <xf numFmtId="0" fontId="0" fillId="0" borderId="31" xfId="0" applyBorder="1"/>
    <xf numFmtId="0" fontId="6" fillId="0" borderId="31" xfId="0" applyFont="1" applyBorder="1"/>
    <xf numFmtId="0" fontId="6" fillId="0" borderId="31" xfId="0" applyFont="1" applyBorder="1" applyAlignment="1">
      <alignment wrapText="1"/>
    </xf>
    <xf numFmtId="0" fontId="0" fillId="18" borderId="48" xfId="0" applyFill="1" applyBorder="1"/>
    <xf numFmtId="0" fontId="8" fillId="0" borderId="0" xfId="1473" applyBorder="1"/>
    <xf numFmtId="0" fontId="0" fillId="0" borderId="0" xfId="0" applyBorder="1" applyAlignment="1">
      <alignment horizontal="center"/>
    </xf>
    <xf numFmtId="0" fontId="0" fillId="0" borderId="37" xfId="0" applyBorder="1"/>
    <xf numFmtId="0" fontId="0" fillId="0" borderId="33" xfId="0" applyBorder="1"/>
    <xf numFmtId="0" fontId="3" fillId="0" borderId="37" xfId="0" applyFont="1" applyBorder="1"/>
    <xf numFmtId="0" fontId="0" fillId="0" borderId="30" xfId="0" applyBorder="1"/>
    <xf numFmtId="0" fontId="0" fillId="0" borderId="32" xfId="0" applyBorder="1"/>
    <xf numFmtId="0" fontId="0" fillId="2" borderId="0" xfId="0" applyFill="1" applyBorder="1" applyAlignment="1">
      <alignment horizontal="left"/>
    </xf>
    <xf numFmtId="0" fontId="0" fillId="2" borderId="5" xfId="0" applyFont="1" applyFill="1" applyBorder="1" applyAlignment="1">
      <alignment horizontal="right" vertical="center" wrapText="1"/>
    </xf>
    <xf numFmtId="0" fontId="0" fillId="2" borderId="6" xfId="0" applyFont="1" applyFill="1" applyBorder="1" applyAlignment="1">
      <alignment horizontal="right" vertical="center" wrapText="1"/>
    </xf>
    <xf numFmtId="0" fontId="0" fillId="2" borderId="2" xfId="0" applyFont="1" applyFill="1" applyBorder="1" applyAlignment="1">
      <alignment horizontal="right" vertical="center" wrapText="1"/>
    </xf>
    <xf numFmtId="0" fontId="3" fillId="21" borderId="18" xfId="0" applyFont="1" applyFill="1" applyBorder="1" applyAlignment="1">
      <alignment horizontal="center" vertical="center"/>
    </xf>
    <xf numFmtId="0" fontId="3" fillId="0" borderId="0" xfId="0" applyFont="1" applyBorder="1" applyAlignment="1">
      <alignment horizontal="center"/>
    </xf>
    <xf numFmtId="0" fontId="15" fillId="12" borderId="1"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0" fillId="0" borderId="0" xfId="0" applyBorder="1" applyAlignment="1">
      <alignment horizontal="left"/>
    </xf>
    <xf numFmtId="0" fontId="0" fillId="0" borderId="0" xfId="0" applyFill="1" applyBorder="1"/>
    <xf numFmtId="0" fontId="22" fillId="26" borderId="1" xfId="0" applyFont="1" applyFill="1" applyBorder="1" applyAlignment="1" applyProtection="1">
      <alignment horizontal="center" vertical="center"/>
      <protection locked="0"/>
    </xf>
    <xf numFmtId="0" fontId="22" fillId="26" borderId="1" xfId="0" quotePrefix="1" applyFont="1" applyFill="1" applyBorder="1" applyAlignment="1" applyProtection="1">
      <alignment horizontal="center" vertical="center"/>
      <protection locked="0"/>
    </xf>
    <xf numFmtId="0" fontId="22" fillId="26" borderId="19" xfId="0" quotePrefix="1" applyFont="1" applyFill="1" applyBorder="1" applyAlignment="1" applyProtection="1">
      <alignment horizontal="center" vertical="center"/>
      <protection locked="0"/>
    </xf>
    <xf numFmtId="0" fontId="23" fillId="26" borderId="1" xfId="0" applyFont="1" applyFill="1" applyBorder="1" applyAlignment="1" applyProtection="1">
      <alignment horizontal="center" vertical="center"/>
      <protection locked="0"/>
    </xf>
    <xf numFmtId="0" fontId="24" fillId="26" borderId="19" xfId="0" applyFont="1" applyFill="1" applyBorder="1" applyAlignment="1" applyProtection="1">
      <alignment horizontal="center" vertical="center"/>
      <protection locked="0"/>
    </xf>
    <xf numFmtId="0" fontId="24" fillId="26" borderId="1" xfId="0" applyFont="1" applyFill="1" applyBorder="1" applyAlignment="1" applyProtection="1">
      <alignment horizontal="center" vertical="center"/>
      <protection locked="0"/>
    </xf>
    <xf numFmtId="0" fontId="24" fillId="26" borderId="20" xfId="0" applyFont="1" applyFill="1" applyBorder="1" applyAlignment="1" applyProtection="1">
      <alignment horizontal="center" vertical="center"/>
      <protection locked="0"/>
    </xf>
    <xf numFmtId="0" fontId="24" fillId="26" borderId="21" xfId="0" applyFont="1" applyFill="1" applyBorder="1" applyAlignment="1" applyProtection="1">
      <alignment horizontal="center" vertical="center"/>
      <protection locked="0"/>
    </xf>
    <xf numFmtId="0" fontId="22" fillId="26" borderId="21" xfId="0" applyFont="1" applyFill="1" applyBorder="1" applyAlignment="1" applyProtection="1">
      <alignment horizontal="center" vertical="center"/>
      <protection locked="0"/>
    </xf>
    <xf numFmtId="0" fontId="0" fillId="2" borderId="2" xfId="0" applyFont="1" applyFill="1" applyBorder="1" applyAlignment="1">
      <alignment vertical="center" wrapText="1"/>
    </xf>
    <xf numFmtId="0" fontId="3" fillId="11" borderId="1" xfId="0" applyFont="1" applyFill="1" applyBorder="1" applyAlignment="1">
      <alignment horizontal="center" vertical="center"/>
    </xf>
    <xf numFmtId="0" fontId="29" fillId="26" borderId="1" xfId="0" applyFont="1" applyFill="1" applyBorder="1" applyAlignment="1">
      <alignment horizontal="center" vertical="center"/>
    </xf>
    <xf numFmtId="167" fontId="29" fillId="25" borderId="1" xfId="0" applyNumberFormat="1" applyFont="1" applyFill="1" applyBorder="1" applyAlignment="1">
      <alignment horizontal="center" vertical="center"/>
    </xf>
    <xf numFmtId="43" fontId="29" fillId="25" borderId="1" xfId="1" applyFont="1" applyFill="1" applyBorder="1" applyAlignment="1">
      <alignment horizontal="center" vertical="center"/>
    </xf>
    <xf numFmtId="2" fontId="29" fillId="25" borderId="1" xfId="0" applyNumberFormat="1" applyFont="1" applyFill="1" applyBorder="1" applyAlignment="1">
      <alignment horizontal="center" vertical="center"/>
    </xf>
    <xf numFmtId="166" fontId="29" fillId="25" borderId="1" xfId="0" applyNumberFormat="1" applyFont="1" applyFill="1" applyBorder="1" applyAlignment="1">
      <alignment horizontal="center" vertical="center"/>
    </xf>
    <xf numFmtId="0" fontId="37" fillId="21" borderId="14" xfId="0" quotePrefix="1" applyFont="1" applyFill="1" applyBorder="1" applyAlignment="1" applyProtection="1">
      <alignment horizontal="center" vertical="center" wrapText="1"/>
    </xf>
    <xf numFmtId="0" fontId="37" fillId="21" borderId="14" xfId="0" applyFont="1" applyFill="1" applyBorder="1" applyAlignment="1" applyProtection="1">
      <alignment horizontal="center" vertical="center"/>
    </xf>
    <xf numFmtId="0" fontId="37" fillId="21" borderId="15" xfId="0" applyFont="1" applyFill="1" applyBorder="1" applyAlignment="1" applyProtection="1">
      <alignment horizontal="center" vertical="center"/>
    </xf>
    <xf numFmtId="0" fontId="37" fillId="21" borderId="1" xfId="0" applyFont="1" applyFill="1" applyBorder="1" applyAlignment="1" applyProtection="1">
      <alignment horizontal="center" vertical="center"/>
    </xf>
    <xf numFmtId="0" fontId="37" fillId="21" borderId="19" xfId="0" applyFont="1" applyFill="1" applyBorder="1" applyAlignment="1" applyProtection="1">
      <alignment horizontal="center" vertical="center" wrapText="1"/>
    </xf>
    <xf numFmtId="0" fontId="37" fillId="21" borderId="1" xfId="0" applyFont="1" applyFill="1" applyBorder="1" applyAlignment="1" applyProtection="1">
      <alignment horizontal="center" vertical="center" wrapText="1"/>
    </xf>
    <xf numFmtId="0" fontId="37" fillId="21" borderId="1" xfId="0" quotePrefix="1" applyFont="1" applyFill="1" applyBorder="1" applyAlignment="1" applyProtection="1">
      <alignment horizontal="center" vertical="center" wrapText="1"/>
    </xf>
    <xf numFmtId="0" fontId="21" fillId="21" borderId="1" xfId="0" applyFont="1" applyFill="1" applyBorder="1" applyAlignment="1" applyProtection="1">
      <alignment horizontal="center" vertical="center" wrapText="1"/>
    </xf>
    <xf numFmtId="0" fontId="21" fillId="21" borderId="19" xfId="0" applyFont="1" applyFill="1" applyBorder="1" applyAlignment="1" applyProtection="1">
      <alignment horizontal="center" vertical="center" wrapText="1"/>
    </xf>
    <xf numFmtId="0" fontId="22" fillId="22" borderId="19" xfId="0" quotePrefix="1" applyFont="1" applyFill="1" applyBorder="1" applyAlignment="1" applyProtection="1">
      <alignment horizontal="center" vertical="center"/>
    </xf>
    <xf numFmtId="0" fontId="21" fillId="21" borderId="18" xfId="0" applyFont="1" applyFill="1" applyBorder="1" applyAlignment="1" applyProtection="1">
      <alignment horizontal="center" vertical="center" wrapText="1"/>
    </xf>
    <xf numFmtId="0" fontId="37" fillId="21" borderId="19" xfId="0" quotePrefix="1" applyFont="1" applyFill="1" applyBorder="1" applyAlignment="1" applyProtection="1">
      <alignment horizontal="center" vertical="center" wrapText="1"/>
    </xf>
    <xf numFmtId="0" fontId="22" fillId="20" borderId="29" xfId="0" quotePrefix="1" applyFont="1" applyFill="1" applyBorder="1" applyAlignment="1" applyProtection="1">
      <alignment horizontal="center" vertical="center"/>
    </xf>
    <xf numFmtId="0" fontId="0" fillId="19" borderId="19" xfId="0" applyFill="1" applyBorder="1" applyAlignment="1" applyProtection="1">
      <alignment horizontal="center" vertical="center"/>
      <protection locked="0"/>
    </xf>
    <xf numFmtId="0" fontId="3" fillId="19" borderId="1" xfId="0" applyFont="1" applyFill="1" applyBorder="1" applyAlignment="1" applyProtection="1">
      <alignment horizontal="center" vertical="center"/>
      <protection locked="0"/>
    </xf>
    <xf numFmtId="0" fontId="3" fillId="0" borderId="37" xfId="0" applyFont="1" applyBorder="1" applyAlignment="1">
      <alignment horizontal="center"/>
    </xf>
    <xf numFmtId="0" fontId="33" fillId="26" borderId="1" xfId="0" applyFont="1" applyFill="1" applyBorder="1" applyAlignment="1">
      <alignment vertical="center"/>
    </xf>
    <xf numFmtId="0" fontId="32" fillId="27" borderId="1" xfId="0" applyFont="1" applyFill="1" applyBorder="1" applyAlignment="1" applyProtection="1">
      <alignment horizontal="center"/>
      <protection locked="0"/>
    </xf>
    <xf numFmtId="0" fontId="32" fillId="27" borderId="1" xfId="0" applyFont="1" applyFill="1" applyBorder="1" applyAlignment="1">
      <alignment horizontal="center"/>
    </xf>
    <xf numFmtId="0" fontId="32" fillId="27" borderId="2" xfId="0" applyFont="1" applyFill="1" applyBorder="1" applyAlignment="1">
      <alignment horizontal="center"/>
    </xf>
    <xf numFmtId="0" fontId="32" fillId="27" borderId="3" xfId="0" applyFont="1" applyFill="1" applyBorder="1" applyAlignment="1">
      <alignment horizontal="center"/>
    </xf>
    <xf numFmtId="0" fontId="32" fillId="27" borderId="9" xfId="0" applyFont="1" applyFill="1" applyBorder="1" applyAlignment="1">
      <alignment horizontal="center"/>
    </xf>
    <xf numFmtId="9" fontId="32" fillId="28" borderId="2" xfId="0" applyNumberFormat="1" applyFont="1" applyFill="1" applyBorder="1" applyAlignment="1">
      <alignment horizontal="center"/>
    </xf>
    <xf numFmtId="0" fontId="32" fillId="28" borderId="2" xfId="0" applyFont="1" applyFill="1" applyBorder="1" applyAlignment="1">
      <alignment horizontal="center"/>
    </xf>
    <xf numFmtId="0" fontId="32" fillId="28" borderId="3" xfId="0" applyFont="1" applyFill="1" applyBorder="1" applyAlignment="1">
      <alignment horizontal="center"/>
    </xf>
    <xf numFmtId="9" fontId="32" fillId="28" borderId="1" xfId="0" applyNumberFormat="1" applyFont="1" applyFill="1" applyBorder="1" applyAlignment="1">
      <alignment horizontal="center"/>
    </xf>
    <xf numFmtId="164" fontId="32" fillId="28" borderId="1" xfId="0" applyNumberFormat="1" applyFont="1" applyFill="1" applyBorder="1" applyAlignment="1">
      <alignment horizontal="center"/>
    </xf>
    <xf numFmtId="164" fontId="32" fillId="28" borderId="9" xfId="0" applyNumberFormat="1" applyFont="1" applyFill="1" applyBorder="1" applyAlignment="1">
      <alignment horizontal="center"/>
    </xf>
    <xf numFmtId="2" fontId="32" fillId="28" borderId="9" xfId="0" applyNumberFormat="1" applyFont="1" applyFill="1" applyBorder="1" applyAlignment="1">
      <alignment horizontal="center"/>
    </xf>
    <xf numFmtId="0" fontId="0" fillId="22" borderId="29" xfId="0" applyFill="1" applyBorder="1" applyAlignment="1">
      <alignment horizontal="center" vertical="center"/>
    </xf>
    <xf numFmtId="0" fontId="33" fillId="2" borderId="4" xfId="0" applyFont="1" applyFill="1" applyBorder="1" applyAlignment="1"/>
    <xf numFmtId="0" fontId="32" fillId="7" borderId="51" xfId="0" applyFont="1" applyFill="1" applyBorder="1" applyAlignment="1">
      <alignment horizontal="center" vertical="center"/>
    </xf>
    <xf numFmtId="0" fontId="32" fillId="8" borderId="51" xfId="0" applyFont="1" applyFill="1" applyBorder="1" applyAlignment="1">
      <alignment horizontal="center" vertical="center"/>
    </xf>
    <xf numFmtId="0" fontId="32" fillId="7" borderId="3" xfId="0" applyFont="1" applyFill="1" applyBorder="1" applyAlignment="1">
      <alignment horizontal="center" vertical="center"/>
    </xf>
    <xf numFmtId="0" fontId="38" fillId="0" borderId="0" xfId="0" applyFont="1"/>
    <xf numFmtId="165" fontId="32" fillId="27" borderId="2" xfId="1" applyNumberFormat="1" applyFont="1" applyFill="1" applyBorder="1" applyAlignment="1">
      <alignment horizontal="center"/>
    </xf>
    <xf numFmtId="165" fontId="32" fillId="27" borderId="9" xfId="1" applyNumberFormat="1" applyFont="1" applyFill="1" applyBorder="1" applyAlignment="1">
      <alignment horizontal="center"/>
    </xf>
    <xf numFmtId="9" fontId="32" fillId="28" borderId="3" xfId="30" applyFont="1" applyFill="1" applyBorder="1" applyAlignment="1">
      <alignment horizontal="center"/>
    </xf>
    <xf numFmtId="0" fontId="15" fillId="0" borderId="1" xfId="0" applyFont="1" applyFill="1" applyBorder="1" applyAlignment="1">
      <alignment horizontal="center" vertical="center"/>
    </xf>
    <xf numFmtId="0" fontId="15" fillId="0" borderId="0" xfId="0" applyFont="1" applyFill="1" applyBorder="1" applyAlignment="1">
      <alignment horizontal="center" vertical="center"/>
    </xf>
    <xf numFmtId="0" fontId="15" fillId="2" borderId="0" xfId="0" applyFont="1" applyFill="1" applyBorder="1" applyAlignment="1">
      <alignment horizontal="center" vertical="center" wrapText="1"/>
    </xf>
    <xf numFmtId="0" fontId="15" fillId="2" borderId="0" xfId="0" applyFont="1" applyFill="1"/>
    <xf numFmtId="0" fontId="15" fillId="2" borderId="0" xfId="0" applyFont="1" applyFill="1" applyBorder="1" applyAlignment="1">
      <alignment horizontal="left" vertical="center"/>
    </xf>
    <xf numFmtId="0" fontId="15" fillId="2" borderId="0" xfId="0" applyFont="1" applyFill="1" applyBorder="1"/>
    <xf numFmtId="0" fontId="15" fillId="11" borderId="1" xfId="0" applyFont="1" applyFill="1" applyBorder="1" applyAlignment="1">
      <alignment horizontal="center" vertical="center"/>
    </xf>
    <xf numFmtId="0" fontId="15" fillId="2" borderId="1" xfId="0" applyFont="1" applyFill="1" applyBorder="1" applyAlignment="1">
      <alignment horizontal="center" vertical="center"/>
    </xf>
    <xf numFmtId="0" fontId="15" fillId="6" borderId="1" xfId="0" applyFont="1" applyFill="1" applyBorder="1" applyAlignment="1">
      <alignment horizontal="center" vertical="center"/>
    </xf>
    <xf numFmtId="0" fontId="15" fillId="0" borderId="1" xfId="0" applyFont="1" applyFill="1" applyBorder="1" applyAlignment="1">
      <alignment horizontal="center"/>
    </xf>
    <xf numFmtId="0" fontId="15" fillId="0" borderId="0" xfId="0" applyFont="1" applyFill="1"/>
    <xf numFmtId="0" fontId="33" fillId="2" borderId="0" xfId="0" applyFont="1" applyFill="1"/>
    <xf numFmtId="0" fontId="33" fillId="2" borderId="0" xfId="0" applyFont="1" applyFill="1" applyAlignment="1"/>
    <xf numFmtId="0" fontId="15" fillId="11" borderId="1" xfId="0" quotePrefix="1" applyFont="1" applyFill="1" applyBorder="1"/>
    <xf numFmtId="0" fontId="15" fillId="2" borderId="1" xfId="0" applyFont="1" applyFill="1" applyBorder="1" applyAlignment="1">
      <alignment horizontal="center"/>
    </xf>
    <xf numFmtId="0" fontId="33" fillId="0" borderId="0" xfId="0" applyFont="1"/>
    <xf numFmtId="0" fontId="15" fillId="0" borderId="1" xfId="0" quotePrefix="1" applyFont="1" applyFill="1" applyBorder="1"/>
    <xf numFmtId="0" fontId="15" fillId="0" borderId="1" xfId="0" applyFont="1" applyBorder="1" applyAlignment="1">
      <alignment horizontal="center"/>
    </xf>
    <xf numFmtId="0" fontId="3" fillId="12" borderId="1" xfId="0" applyFont="1" applyFill="1" applyBorder="1" applyAlignment="1">
      <alignment horizontal="center"/>
    </xf>
    <xf numFmtId="0" fontId="0" fillId="2" borderId="0" xfId="0" applyFont="1" applyFill="1"/>
    <xf numFmtId="0" fontId="35" fillId="16" borderId="1" xfId="0" applyFont="1" applyFill="1" applyBorder="1" applyAlignment="1">
      <alignment horizontal="center"/>
    </xf>
    <xf numFmtId="0" fontId="35" fillId="22" borderId="1" xfId="0" applyFont="1" applyFill="1" applyBorder="1" applyAlignment="1">
      <alignment horizontal="center"/>
    </xf>
    <xf numFmtId="0" fontId="33" fillId="22" borderId="0" xfId="0" applyFont="1" applyFill="1"/>
    <xf numFmtId="0" fontId="15" fillId="6" borderId="2" xfId="0" applyFont="1" applyFill="1" applyBorder="1" applyAlignment="1">
      <alignment horizontal="center" vertical="center"/>
    </xf>
    <xf numFmtId="0" fontId="15" fillId="0" borderId="0" xfId="0" applyFont="1" applyFill="1" applyAlignment="1">
      <alignment horizontal="center"/>
    </xf>
    <xf numFmtId="0" fontId="15" fillId="2" borderId="0" xfId="0" quotePrefix="1" applyFont="1" applyFill="1" applyBorder="1" applyAlignment="1">
      <alignment horizontal="right" vertical="top"/>
    </xf>
    <xf numFmtId="0" fontId="15" fillId="6" borderId="0" xfId="0" applyFont="1" applyFill="1" applyBorder="1" applyAlignment="1">
      <alignment horizontal="center" vertical="center"/>
    </xf>
    <xf numFmtId="0" fontId="15" fillId="12" borderId="1" xfId="0" applyFont="1" applyFill="1" applyBorder="1" applyAlignment="1">
      <alignment horizontal="center" vertical="center"/>
    </xf>
    <xf numFmtId="0" fontId="15" fillId="11" borderId="1" xfId="0" applyFont="1" applyFill="1" applyBorder="1" applyAlignment="1">
      <alignment horizontal="right"/>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5"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0" xfId="0" applyFont="1" applyFill="1" applyBorder="1" applyAlignment="1">
      <alignment horizontal="right"/>
    </xf>
    <xf numFmtId="0" fontId="0" fillId="2" borderId="0" xfId="0" applyFont="1" applyFill="1" applyBorder="1" applyAlignment="1">
      <alignment horizontal="left" wrapText="1"/>
    </xf>
    <xf numFmtId="2" fontId="3" fillId="2" borderId="0" xfId="0" applyNumberFormat="1" applyFont="1" applyFill="1" applyBorder="1" applyAlignment="1">
      <alignment horizontal="center" vertical="center" wrapText="1"/>
    </xf>
    <xf numFmtId="0" fontId="15" fillId="11" borderId="1" xfId="0" quotePrefix="1" applyFont="1" applyFill="1" applyBorder="1" applyAlignment="1">
      <alignment horizontal="right"/>
    </xf>
    <xf numFmtId="0" fontId="3" fillId="11" borderId="1" xfId="0" applyFont="1" applyFill="1" applyBorder="1" applyAlignment="1">
      <alignment horizontal="right" vertical="center"/>
    </xf>
    <xf numFmtId="0" fontId="3" fillId="2" borderId="0" xfId="0" applyFont="1" applyFill="1" applyBorder="1" applyAlignment="1">
      <alignment horizontal="right" vertical="center"/>
    </xf>
    <xf numFmtId="0" fontId="3" fillId="11" borderId="1" xfId="0" quotePrefix="1" applyFont="1" applyFill="1" applyBorder="1" applyAlignment="1">
      <alignment horizontal="right" vertical="center"/>
    </xf>
    <xf numFmtId="0" fontId="15" fillId="11" borderId="0" xfId="0" applyFont="1" applyFill="1" applyBorder="1" applyAlignment="1">
      <alignment horizontal="right"/>
    </xf>
    <xf numFmtId="0" fontId="0" fillId="18" borderId="41" xfId="0" applyFill="1" applyBorder="1"/>
    <xf numFmtId="0" fontId="0" fillId="18" borderId="42" xfId="0" applyFill="1" applyBorder="1"/>
    <xf numFmtId="0" fontId="0" fillId="18" borderId="43" xfId="0" applyFill="1" applyBorder="1"/>
    <xf numFmtId="0" fontId="0" fillId="18" borderId="52" xfId="0" applyFill="1" applyBorder="1"/>
    <xf numFmtId="0" fontId="13" fillId="2" borderId="34" xfId="0" applyFont="1" applyFill="1" applyBorder="1" applyAlignment="1">
      <alignment horizontal="center" vertical="center"/>
    </xf>
    <xf numFmtId="0" fontId="3" fillId="12" borderId="13" xfId="0" applyFont="1" applyFill="1" applyBorder="1" applyAlignment="1">
      <alignment horizontal="center" vertical="center"/>
    </xf>
    <xf numFmtId="0" fontId="3" fillId="0" borderId="35" xfId="0" applyFont="1" applyBorder="1"/>
    <xf numFmtId="0" fontId="3" fillId="12" borderId="14" xfId="0" applyFont="1" applyFill="1" applyBorder="1" applyAlignment="1">
      <alignment horizontal="center" vertical="center" wrapText="1"/>
    </xf>
    <xf numFmtId="0" fontId="3" fillId="12" borderId="15" xfId="0" applyFont="1" applyFill="1" applyBorder="1" applyAlignment="1">
      <alignment horizontal="center" vertical="center" wrapText="1"/>
    </xf>
    <xf numFmtId="0" fontId="0" fillId="2" borderId="37" xfId="0" applyFont="1" applyFill="1" applyBorder="1" applyAlignment="1">
      <alignment horizontal="center" vertical="center"/>
    </xf>
    <xf numFmtId="0" fontId="0" fillId="4" borderId="19" xfId="0" applyFont="1" applyFill="1" applyBorder="1" applyAlignment="1">
      <alignment horizontal="center" vertical="center"/>
    </xf>
    <xf numFmtId="0" fontId="3" fillId="2" borderId="19" xfId="0" applyFont="1" applyFill="1" applyBorder="1" applyAlignment="1">
      <alignment horizontal="center" vertical="center"/>
    </xf>
    <xf numFmtId="0" fontId="0" fillId="0" borderId="37" xfId="0" applyFont="1" applyBorder="1" applyAlignment="1">
      <alignment horizontal="center" vertical="center"/>
    </xf>
    <xf numFmtId="0" fontId="29" fillId="2" borderId="37" xfId="0" applyFont="1" applyFill="1" applyBorder="1" applyAlignment="1">
      <alignment horizontal="center" vertical="center"/>
    </xf>
    <xf numFmtId="43" fontId="29" fillId="2" borderId="37" xfId="1" applyFont="1" applyFill="1" applyBorder="1" applyAlignment="1">
      <alignment horizontal="center" vertical="center"/>
    </xf>
    <xf numFmtId="2" fontId="29" fillId="2" borderId="37" xfId="0" applyNumberFormat="1" applyFont="1" applyFill="1" applyBorder="1" applyAlignment="1">
      <alignment horizontal="center" vertical="center"/>
    </xf>
    <xf numFmtId="0" fontId="13" fillId="0" borderId="33" xfId="0" applyFont="1" applyBorder="1"/>
    <xf numFmtId="0" fontId="13" fillId="0" borderId="37" xfId="0" applyFont="1" applyBorder="1"/>
    <xf numFmtId="0" fontId="29" fillId="2" borderId="31" xfId="0" applyFont="1" applyFill="1" applyBorder="1" applyAlignment="1">
      <alignment horizontal="center"/>
    </xf>
    <xf numFmtId="0" fontId="0" fillId="2" borderId="32" xfId="0" applyFont="1" applyFill="1" applyBorder="1" applyAlignment="1">
      <alignment horizontal="center" vertical="center"/>
    </xf>
    <xf numFmtId="0" fontId="0" fillId="26" borderId="38" xfId="0" applyFont="1" applyFill="1" applyBorder="1" applyAlignment="1">
      <alignment horizontal="left" vertical="top"/>
    </xf>
    <xf numFmtId="0" fontId="0" fillId="26" borderId="50" xfId="0" applyFont="1" applyFill="1" applyBorder="1" applyAlignment="1">
      <alignment vertical="center" wrapText="1"/>
    </xf>
    <xf numFmtId="0" fontId="0" fillId="26" borderId="11" xfId="0" applyFont="1" applyFill="1" applyBorder="1" applyAlignment="1">
      <alignment vertical="center" wrapText="1"/>
    </xf>
    <xf numFmtId="0" fontId="0" fillId="26" borderId="47" xfId="0" applyFont="1" applyFill="1" applyBorder="1" applyAlignment="1">
      <alignment vertical="center" wrapText="1"/>
    </xf>
    <xf numFmtId="0" fontId="0" fillId="26" borderId="11" xfId="0" applyFont="1" applyFill="1" applyBorder="1" applyAlignment="1">
      <alignment horizontal="left" vertical="top"/>
    </xf>
    <xf numFmtId="0" fontId="0" fillId="26" borderId="47" xfId="0" applyFont="1" applyFill="1" applyBorder="1" applyAlignment="1">
      <alignment horizontal="left" vertical="top"/>
    </xf>
    <xf numFmtId="0" fontId="15" fillId="0" borderId="2" xfId="0" applyFont="1" applyFill="1" applyBorder="1" applyAlignment="1">
      <alignment horizontal="center" vertical="center"/>
    </xf>
    <xf numFmtId="0" fontId="15" fillId="11" borderId="2" xfId="0" applyFont="1" applyFill="1" applyBorder="1" applyAlignment="1">
      <alignment horizontal="center" vertical="center"/>
    </xf>
    <xf numFmtId="165" fontId="15" fillId="11" borderId="2" xfId="0" applyNumberFormat="1" applyFont="1" applyFill="1" applyBorder="1"/>
    <xf numFmtId="0" fontId="39" fillId="11" borderId="51" xfId="0" applyFont="1" applyFill="1" applyBorder="1" applyAlignment="1">
      <alignment horizontal="center"/>
    </xf>
    <xf numFmtId="0" fontId="15" fillId="11" borderId="2" xfId="0" quotePrefix="1" applyFont="1" applyFill="1" applyBorder="1"/>
    <xf numFmtId="0" fontId="15" fillId="11" borderId="2" xfId="0" applyFont="1" applyFill="1" applyBorder="1"/>
    <xf numFmtId="0" fontId="15" fillId="11" borderId="2" xfId="0" applyFont="1" applyFill="1" applyBorder="1" applyAlignment="1">
      <alignment horizontal="center"/>
    </xf>
    <xf numFmtId="0" fontId="15" fillId="11" borderId="2" xfId="0" quotePrefix="1" applyFont="1" applyFill="1" applyBorder="1" applyAlignment="1">
      <alignment vertical="top"/>
    </xf>
    <xf numFmtId="0" fontId="15" fillId="2" borderId="10" xfId="0" quotePrefix="1" applyFont="1" applyFill="1" applyBorder="1" applyAlignment="1">
      <alignment vertical="top"/>
    </xf>
    <xf numFmtId="0" fontId="15" fillId="0" borderId="5" xfId="0" applyFont="1" applyBorder="1" applyAlignment="1">
      <alignment horizontal="center"/>
    </xf>
    <xf numFmtId="0" fontId="15" fillId="6" borderId="5" xfId="0" applyFont="1" applyFill="1" applyBorder="1" applyAlignment="1">
      <alignment horizontal="center" vertical="center"/>
    </xf>
    <xf numFmtId="0" fontId="15" fillId="2" borderId="5" xfId="0" applyFont="1" applyFill="1" applyBorder="1" applyAlignment="1">
      <alignment horizontal="center"/>
    </xf>
    <xf numFmtId="0" fontId="3" fillId="0" borderId="0" xfId="0" applyFont="1" applyBorder="1" applyAlignment="1">
      <alignment vertical="center"/>
    </xf>
    <xf numFmtId="0" fontId="19" fillId="0" borderId="0" xfId="0" applyFont="1" applyBorder="1" applyAlignment="1">
      <alignment vertical="center"/>
    </xf>
    <xf numFmtId="0" fontId="17" fillId="0" borderId="0" xfId="0" applyFont="1" applyBorder="1" applyAlignment="1">
      <alignment vertical="center"/>
    </xf>
    <xf numFmtId="0" fontId="31" fillId="2" borderId="0" xfId="0" applyFont="1" applyFill="1" applyBorder="1" applyAlignment="1">
      <alignment horizontal="left" vertical="top" wrapText="1"/>
    </xf>
    <xf numFmtId="0" fontId="32" fillId="13" borderId="0" xfId="0" applyFont="1" applyFill="1" applyBorder="1" applyAlignment="1">
      <alignment horizontal="center" vertical="center" wrapText="1"/>
    </xf>
    <xf numFmtId="0" fontId="32" fillId="8" borderId="0" xfId="0" applyFont="1" applyFill="1" applyBorder="1" applyAlignment="1">
      <alignment horizontal="center" vertical="center"/>
    </xf>
    <xf numFmtId="0" fontId="33" fillId="26" borderId="0" xfId="0" applyFont="1" applyFill="1" applyBorder="1" applyAlignment="1">
      <alignment horizontal="center"/>
    </xf>
    <xf numFmtId="0" fontId="32" fillId="7" borderId="0" xfId="0" applyFont="1" applyFill="1" applyBorder="1" applyAlignment="1">
      <alignment horizontal="center" vertical="center"/>
    </xf>
    <xf numFmtId="0" fontId="34" fillId="9" borderId="0" xfId="0" applyFont="1" applyFill="1" applyBorder="1"/>
    <xf numFmtId="9" fontId="34" fillId="9" borderId="0" xfId="0" applyNumberFormat="1" applyFont="1" applyFill="1" applyBorder="1"/>
    <xf numFmtId="1" fontId="32" fillId="15" borderId="0" xfId="0" applyNumberFormat="1" applyFont="1" applyFill="1" applyBorder="1" applyAlignment="1">
      <alignment horizontal="center"/>
    </xf>
    <xf numFmtId="0" fontId="32" fillId="9" borderId="0" xfId="0" applyFont="1" applyFill="1" applyBorder="1" applyAlignment="1">
      <alignment horizontal="center"/>
    </xf>
    <xf numFmtId="0" fontId="32" fillId="0" borderId="0" xfId="0" applyFont="1" applyBorder="1" applyAlignment="1">
      <alignment horizontal="center" vertical="center"/>
    </xf>
    <xf numFmtId="0" fontId="6" fillId="0" borderId="0" xfId="0" applyFont="1" applyBorder="1" applyAlignment="1">
      <alignment wrapText="1"/>
    </xf>
    <xf numFmtId="0" fontId="3" fillId="2" borderId="0" xfId="0" applyFont="1" applyFill="1" applyBorder="1" applyAlignment="1">
      <alignment horizontal="left"/>
    </xf>
    <xf numFmtId="0" fontId="0" fillId="2" borderId="33" xfId="0" applyFont="1" applyFill="1" applyBorder="1" applyAlignment="1">
      <alignment horizontal="left"/>
    </xf>
    <xf numFmtId="2" fontId="15" fillId="11" borderId="18" xfId="0" applyNumberFormat="1" applyFont="1" applyFill="1" applyBorder="1"/>
    <xf numFmtId="0" fontId="0" fillId="0" borderId="8" xfId="0" applyBorder="1" applyAlignment="1"/>
    <xf numFmtId="0" fontId="0" fillId="0" borderId="49" xfId="0" applyBorder="1" applyAlignment="1"/>
    <xf numFmtId="0" fontId="0" fillId="0" borderId="37" xfId="0" applyBorder="1" applyAlignment="1"/>
    <xf numFmtId="0" fontId="41" fillId="0" borderId="0" xfId="0" applyFont="1"/>
    <xf numFmtId="0" fontId="42" fillId="2" borderId="33" xfId="0" applyFont="1" applyFill="1" applyBorder="1" applyAlignment="1">
      <alignment horizontal="left"/>
    </xf>
    <xf numFmtId="0" fontId="27" fillId="2" borderId="31" xfId="0" applyFont="1" applyFill="1" applyBorder="1" applyAlignment="1">
      <alignment horizontal="left" vertical="top"/>
    </xf>
    <xf numFmtId="2" fontId="29" fillId="25" borderId="17" xfId="0" applyNumberFormat="1" applyFont="1" applyFill="1" applyBorder="1" applyAlignment="1">
      <alignment horizontal="center" vertical="center"/>
    </xf>
    <xf numFmtId="0" fontId="29" fillId="25" borderId="4" xfId="0" applyFont="1" applyFill="1" applyBorder="1" applyAlignment="1">
      <alignment horizontal="center" vertical="center"/>
    </xf>
    <xf numFmtId="166" fontId="29" fillId="25" borderId="3" xfId="0" applyNumberFormat="1" applyFont="1" applyFill="1" applyBorder="1" applyAlignment="1">
      <alignment horizontal="center" vertical="center"/>
    </xf>
    <xf numFmtId="0" fontId="45" fillId="0" borderId="0" xfId="0" applyFont="1"/>
    <xf numFmtId="166" fontId="46" fillId="25" borderId="56" xfId="0" applyNumberFormat="1" applyFont="1" applyFill="1" applyBorder="1" applyAlignment="1">
      <alignment horizontal="center" vertical="center"/>
    </xf>
    <xf numFmtId="1" fontId="29" fillId="25" borderId="1" xfId="0" applyNumberFormat="1" applyFont="1" applyFill="1" applyBorder="1" applyAlignment="1">
      <alignment horizontal="center" vertical="center"/>
    </xf>
    <xf numFmtId="0" fontId="21" fillId="21" borderId="1" xfId="0" applyFont="1" applyFill="1" applyBorder="1" applyAlignment="1" applyProtection="1">
      <alignment horizontal="center" vertical="center" wrapText="1"/>
    </xf>
    <xf numFmtId="0" fontId="22" fillId="26" borderId="22" xfId="0" applyFont="1" applyFill="1" applyBorder="1" applyAlignment="1" applyProtection="1">
      <alignment horizontal="center" vertical="center"/>
      <protection locked="0"/>
    </xf>
    <xf numFmtId="0" fontId="22" fillId="26" borderId="23" xfId="0" applyFont="1" applyFill="1" applyBorder="1" applyAlignment="1" applyProtection="1">
      <alignment horizontal="center" vertical="center"/>
      <protection locked="0"/>
    </xf>
    <xf numFmtId="0" fontId="24" fillId="26" borderId="18" xfId="0" applyFont="1" applyFill="1" applyBorder="1" applyAlignment="1" applyProtection="1">
      <alignment horizontal="center" vertical="center"/>
      <protection locked="0"/>
    </xf>
    <xf numFmtId="0" fontId="24" fillId="26" borderId="1" xfId="0" applyFont="1" applyFill="1" applyBorder="1" applyAlignment="1" applyProtection="1">
      <alignment horizontal="center" vertical="center"/>
      <protection locked="0"/>
    </xf>
    <xf numFmtId="0" fontId="22" fillId="26" borderId="1" xfId="0" applyFont="1" applyFill="1" applyBorder="1" applyAlignment="1" applyProtection="1">
      <alignment horizontal="center" vertical="center"/>
      <protection locked="0"/>
    </xf>
    <xf numFmtId="0" fontId="22" fillId="26" borderId="5" xfId="0" applyFont="1" applyFill="1" applyBorder="1" applyAlignment="1" applyProtection="1">
      <alignment horizontal="center" vertical="center"/>
      <protection locked="0"/>
    </xf>
    <xf numFmtId="0" fontId="22" fillId="26" borderId="2" xfId="0" applyFont="1" applyFill="1" applyBorder="1" applyAlignment="1" applyProtection="1">
      <alignment horizontal="center" vertical="center"/>
      <protection locked="0"/>
    </xf>
    <xf numFmtId="0" fontId="22" fillId="26" borderId="21" xfId="0" applyFont="1" applyFill="1" applyBorder="1" applyAlignment="1" applyProtection="1">
      <alignment horizontal="center" vertical="center"/>
      <protection locked="0"/>
    </xf>
    <xf numFmtId="0" fontId="37" fillId="21" borderId="18" xfId="0" applyFont="1" applyFill="1" applyBorder="1" applyAlignment="1" applyProtection="1">
      <alignment horizontal="center" vertical="center" wrapText="1"/>
    </xf>
    <xf numFmtId="0" fontId="37" fillId="21" borderId="1" xfId="0" applyFont="1" applyFill="1" applyBorder="1" applyAlignment="1" applyProtection="1">
      <alignment horizontal="center" vertical="center" wrapText="1"/>
    </xf>
    <xf numFmtId="0" fontId="17" fillId="21" borderId="24" xfId="0" applyFont="1" applyFill="1" applyBorder="1" applyAlignment="1">
      <alignment horizontal="center"/>
    </xf>
    <xf numFmtId="0" fontId="17" fillId="21" borderId="25" xfId="0" applyFont="1" applyFill="1" applyBorder="1" applyAlignment="1">
      <alignment horizontal="center"/>
    </xf>
    <xf numFmtId="0" fontId="17" fillId="21" borderId="26" xfId="0" applyFont="1" applyFill="1" applyBorder="1" applyAlignment="1">
      <alignment horizontal="center"/>
    </xf>
    <xf numFmtId="0" fontId="3" fillId="21" borderId="13" xfId="0" applyFont="1" applyFill="1" applyBorder="1" applyAlignment="1">
      <alignment horizontal="center"/>
    </xf>
    <xf numFmtId="0" fontId="3" fillId="21" borderId="14" xfId="0" applyFont="1" applyFill="1" applyBorder="1" applyAlignment="1">
      <alignment horizontal="center"/>
    </xf>
    <xf numFmtId="0" fontId="3" fillId="21" borderId="15" xfId="0" applyFont="1" applyFill="1" applyBorder="1" applyAlignment="1">
      <alignment horizontal="center"/>
    </xf>
    <xf numFmtId="0" fontId="3" fillId="21" borderId="18" xfId="0" applyFont="1" applyFill="1" applyBorder="1" applyAlignment="1">
      <alignment horizontal="center"/>
    </xf>
    <xf numFmtId="0" fontId="3" fillId="21" borderId="1" xfId="0" applyFont="1" applyFill="1" applyBorder="1" applyAlignment="1">
      <alignment horizontal="center"/>
    </xf>
    <xf numFmtId="0" fontId="3" fillId="21" borderId="19" xfId="0" applyFont="1" applyFill="1" applyBorder="1" applyAlignment="1">
      <alignment horizontal="center"/>
    </xf>
    <xf numFmtId="0" fontId="3" fillId="21" borderId="16" xfId="0" applyFont="1" applyFill="1" applyBorder="1" applyAlignment="1">
      <alignment horizontal="center"/>
    </xf>
    <xf numFmtId="0" fontId="3" fillId="21" borderId="6" xfId="0" applyFont="1" applyFill="1" applyBorder="1" applyAlignment="1">
      <alignment horizontal="center"/>
    </xf>
    <xf numFmtId="0" fontId="3" fillId="21" borderId="17" xfId="0" applyFont="1" applyFill="1" applyBorder="1" applyAlignment="1">
      <alignment horizontal="center"/>
    </xf>
    <xf numFmtId="0" fontId="3" fillId="26" borderId="2" xfId="0" applyFont="1" applyFill="1" applyBorder="1" applyAlignment="1">
      <alignment horizontal="center"/>
    </xf>
    <xf numFmtId="0" fontId="3" fillId="26" borderId="1" xfId="0" applyFont="1" applyFill="1" applyBorder="1" applyAlignment="1">
      <alignment horizontal="center"/>
    </xf>
    <xf numFmtId="0" fontId="3" fillId="26" borderId="19" xfId="0" applyFont="1" applyFill="1" applyBorder="1" applyAlignment="1">
      <alignment horizontal="center"/>
    </xf>
    <xf numFmtId="0" fontId="3" fillId="26" borderId="23" xfId="0" applyFont="1" applyFill="1" applyBorder="1" applyAlignment="1">
      <alignment horizontal="center"/>
    </xf>
    <xf numFmtId="0" fontId="3" fillId="26" borderId="21" xfId="0" applyFont="1" applyFill="1" applyBorder="1" applyAlignment="1">
      <alignment horizontal="center"/>
    </xf>
    <xf numFmtId="0" fontId="3" fillId="26" borderId="29" xfId="0" applyFont="1" applyFill="1" applyBorder="1" applyAlignment="1">
      <alignment horizontal="center"/>
    </xf>
    <xf numFmtId="0" fontId="27" fillId="2" borderId="30" xfId="0" applyFont="1" applyFill="1" applyBorder="1" applyAlignment="1">
      <alignment horizontal="left" vertical="top" wrapText="1"/>
    </xf>
    <xf numFmtId="0" fontId="27" fillId="2" borderId="31" xfId="0" applyFont="1" applyFill="1" applyBorder="1" applyAlignment="1">
      <alignment horizontal="left" vertical="top"/>
    </xf>
    <xf numFmtId="0" fontId="27" fillId="2" borderId="32" xfId="0" applyFont="1" applyFill="1" applyBorder="1" applyAlignment="1">
      <alignment horizontal="left" vertical="top"/>
    </xf>
    <xf numFmtId="0" fontId="0" fillId="2" borderId="33" xfId="0" applyFill="1" applyBorder="1" applyAlignment="1">
      <alignment horizontal="left" vertical="center" wrapText="1"/>
    </xf>
    <xf numFmtId="0" fontId="0" fillId="2" borderId="0" xfId="0" applyFill="1" applyBorder="1" applyAlignment="1">
      <alignment horizontal="left" vertical="center" wrapText="1"/>
    </xf>
    <xf numFmtId="0" fontId="0" fillId="2" borderId="10" xfId="0" applyFill="1" applyBorder="1" applyAlignment="1">
      <alignment horizontal="left" vertical="center" wrapText="1"/>
    </xf>
    <xf numFmtId="0" fontId="3" fillId="21" borderId="20" xfId="0" applyFont="1" applyFill="1" applyBorder="1" applyAlignment="1">
      <alignment horizontal="center"/>
    </xf>
    <xf numFmtId="0" fontId="3" fillId="21" borderId="21" xfId="0" applyFont="1" applyFill="1" applyBorder="1" applyAlignment="1">
      <alignment horizontal="center"/>
    </xf>
    <xf numFmtId="0" fontId="3" fillId="21" borderId="29" xfId="0" applyFont="1" applyFill="1" applyBorder="1" applyAlignment="1">
      <alignment horizontal="center"/>
    </xf>
    <xf numFmtId="0" fontId="0" fillId="2" borderId="42" xfId="0" applyFont="1" applyFill="1" applyBorder="1" applyAlignment="1">
      <alignment horizontal="left" vertical="top" wrapText="1"/>
    </xf>
    <xf numFmtId="0" fontId="37" fillId="21" borderId="13" xfId="0" applyFont="1" applyFill="1" applyBorder="1" applyAlignment="1" applyProtection="1">
      <alignment horizontal="center" vertical="center"/>
    </xf>
    <xf numFmtId="0" fontId="37" fillId="21" borderId="14" xfId="0" applyFont="1" applyFill="1" applyBorder="1" applyAlignment="1" applyProtection="1">
      <alignment horizontal="center" vertical="center"/>
    </xf>
    <xf numFmtId="0" fontId="22" fillId="26" borderId="18" xfId="0" applyFont="1" applyFill="1" applyBorder="1" applyAlignment="1" applyProtection="1">
      <alignment horizontal="center" vertical="center"/>
      <protection locked="0"/>
    </xf>
    <xf numFmtId="0" fontId="20" fillId="2" borderId="34" xfId="0" applyFont="1" applyFill="1" applyBorder="1" applyAlignment="1">
      <alignment horizontal="center" vertical="center" wrapText="1"/>
    </xf>
    <xf numFmtId="0" fontId="20" fillId="2" borderId="35"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37" fillId="21" borderId="18" xfId="0" applyFont="1" applyFill="1" applyBorder="1" applyAlignment="1" applyProtection="1">
      <alignment horizontal="center" vertical="center"/>
    </xf>
    <xf numFmtId="0" fontId="37" fillId="21" borderId="1" xfId="0" applyFont="1" applyFill="1" applyBorder="1" applyAlignment="1" applyProtection="1">
      <alignment horizontal="center" vertical="center"/>
    </xf>
    <xf numFmtId="0" fontId="0" fillId="2" borderId="33"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37"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3" fillId="2" borderId="33" xfId="0" applyFont="1" applyFill="1" applyBorder="1" applyAlignment="1">
      <alignment horizontal="left"/>
    </xf>
    <xf numFmtId="0" fontId="3" fillId="2" borderId="0" xfId="0" applyFont="1" applyFill="1" applyBorder="1" applyAlignment="1">
      <alignment horizontal="left"/>
    </xf>
    <xf numFmtId="0" fontId="3" fillId="2" borderId="10" xfId="0" applyFont="1" applyFill="1" applyBorder="1" applyAlignment="1">
      <alignment horizontal="left"/>
    </xf>
    <xf numFmtId="0" fontId="0" fillId="2" borderId="33" xfId="0" applyFill="1" applyBorder="1" applyAlignment="1">
      <alignment horizontal="left" vertical="center"/>
    </xf>
    <xf numFmtId="0" fontId="0" fillId="2" borderId="0" xfId="0" applyFill="1" applyBorder="1" applyAlignment="1">
      <alignment horizontal="left" vertical="center"/>
    </xf>
    <xf numFmtId="0" fontId="0" fillId="2" borderId="10" xfId="0" applyFill="1" applyBorder="1" applyAlignment="1">
      <alignment horizontal="left" vertical="center"/>
    </xf>
    <xf numFmtId="0" fontId="0" fillId="2" borderId="33" xfId="0" applyFill="1" applyBorder="1" applyAlignment="1">
      <alignment horizontal="left" vertical="top" wrapText="1"/>
    </xf>
    <xf numFmtId="0" fontId="0" fillId="2" borderId="0" xfId="0" applyFill="1" applyBorder="1" applyAlignment="1">
      <alignment horizontal="left" vertical="top" wrapText="1"/>
    </xf>
    <xf numFmtId="0" fontId="0" fillId="2" borderId="10" xfId="0" applyFill="1" applyBorder="1" applyAlignment="1">
      <alignment horizontal="left" vertical="top" wrapText="1"/>
    </xf>
    <xf numFmtId="0" fontId="3" fillId="26" borderId="9" xfId="0" applyFont="1" applyFill="1" applyBorder="1" applyAlignment="1">
      <alignment horizontal="center"/>
    </xf>
    <xf numFmtId="0" fontId="3" fillId="26" borderId="3" xfId="0" applyFont="1" applyFill="1" applyBorder="1" applyAlignment="1">
      <alignment horizontal="center"/>
    </xf>
    <xf numFmtId="0" fontId="3" fillId="26" borderId="28" xfId="0" applyFont="1" applyFill="1" applyBorder="1" applyAlignment="1">
      <alignment horizontal="center"/>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6" xfId="0" applyFont="1" applyFill="1" applyBorder="1" applyAlignment="1">
      <alignment horizontal="left" vertical="top" wrapText="1"/>
    </xf>
    <xf numFmtId="0" fontId="0" fillId="2" borderId="2" xfId="0" applyFont="1" applyFill="1" applyBorder="1" applyAlignment="1">
      <alignment horizontal="left" vertical="top" wrapText="1"/>
    </xf>
    <xf numFmtId="0" fontId="20" fillId="2" borderId="35" xfId="0" applyFont="1" applyFill="1" applyBorder="1" applyAlignment="1">
      <alignment horizontal="center" vertical="center"/>
    </xf>
    <xf numFmtId="0" fontId="30" fillId="2" borderId="0" xfId="0" applyFont="1" applyFill="1" applyBorder="1" applyAlignment="1">
      <alignment horizontal="left" vertical="top" wrapText="1"/>
    </xf>
    <xf numFmtId="0" fontId="30" fillId="2" borderId="37" xfId="0" applyFont="1" applyFill="1" applyBorder="1" applyAlignment="1">
      <alignment horizontal="left" vertical="top" wrapText="1"/>
    </xf>
    <xf numFmtId="0" fontId="3" fillId="12" borderId="14" xfId="0" applyFont="1" applyFill="1" applyBorder="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2" borderId="5" xfId="0" applyFont="1" applyFill="1" applyBorder="1" applyAlignment="1">
      <alignment horizontal="right" vertical="center" wrapText="1"/>
    </xf>
    <xf numFmtId="0" fontId="0" fillId="2" borderId="6" xfId="0" applyFont="1" applyFill="1" applyBorder="1" applyAlignment="1">
      <alignment horizontal="right" vertical="center" wrapText="1"/>
    </xf>
    <xf numFmtId="0" fontId="0" fillId="2" borderId="2" xfId="0" applyFont="1" applyFill="1" applyBorder="1" applyAlignment="1">
      <alignment horizontal="right" vertical="center" wrapText="1"/>
    </xf>
    <xf numFmtId="0" fontId="0" fillId="2" borderId="22" xfId="0" applyFont="1" applyFill="1" applyBorder="1" applyAlignment="1">
      <alignment horizontal="right" vertical="center" wrapText="1"/>
    </xf>
    <xf numFmtId="0" fontId="0" fillId="2" borderId="54" xfId="0" applyFont="1" applyFill="1" applyBorder="1" applyAlignment="1">
      <alignment horizontal="right" vertical="center" wrapText="1"/>
    </xf>
    <xf numFmtId="0" fontId="0" fillId="2" borderId="23" xfId="0" applyFont="1" applyFill="1" applyBorder="1" applyAlignment="1">
      <alignment horizontal="right" vertical="center" wrapText="1"/>
    </xf>
    <xf numFmtId="0" fontId="3" fillId="11" borderId="45" xfId="0" applyFont="1" applyFill="1" applyBorder="1" applyAlignment="1">
      <alignment horizontal="center" vertical="center"/>
    </xf>
    <xf numFmtId="0" fontId="3" fillId="11" borderId="46" xfId="0" applyFont="1" applyFill="1" applyBorder="1" applyAlignment="1">
      <alignment horizontal="center" vertical="center"/>
    </xf>
    <xf numFmtId="0" fontId="3" fillId="11" borderId="27" xfId="0" applyFont="1" applyFill="1" applyBorder="1" applyAlignment="1">
      <alignment horizontal="center" vertical="center"/>
    </xf>
    <xf numFmtId="0" fontId="3" fillId="11" borderId="53" xfId="0" applyFont="1" applyFill="1" applyBorder="1" applyAlignment="1">
      <alignment horizontal="center" vertical="center"/>
    </xf>
    <xf numFmtId="0" fontId="3" fillId="24" borderId="34" xfId="0" applyFont="1" applyFill="1" applyBorder="1" applyAlignment="1">
      <alignment horizontal="center"/>
    </xf>
    <xf numFmtId="0" fontId="3" fillId="24" borderId="36" xfId="0" applyFont="1" applyFill="1" applyBorder="1" applyAlignment="1">
      <alignment horizontal="center"/>
    </xf>
    <xf numFmtId="0" fontId="3" fillId="24" borderId="55" xfId="0" applyFont="1" applyFill="1" applyBorder="1" applyAlignment="1">
      <alignment horizontal="center"/>
    </xf>
    <xf numFmtId="0" fontId="3" fillId="0" borderId="8" xfId="0" applyFont="1" applyBorder="1" applyAlignment="1">
      <alignment horizontal="center"/>
    </xf>
    <xf numFmtId="0" fontId="3" fillId="2" borderId="33"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37" xfId="0" applyFont="1" applyFill="1" applyBorder="1" applyAlignment="1">
      <alignment horizontal="left" vertical="top" wrapText="1"/>
    </xf>
    <xf numFmtId="0" fontId="17" fillId="24" borderId="41" xfId="0" applyFont="1" applyFill="1" applyBorder="1" applyAlignment="1">
      <alignment horizontal="center"/>
    </xf>
    <xf numFmtId="0" fontId="17" fillId="24" borderId="42" xfId="0" applyFont="1" applyFill="1" applyBorder="1" applyAlignment="1">
      <alignment horizontal="center"/>
    </xf>
    <xf numFmtId="0" fontId="17" fillId="24" borderId="43" xfId="0" applyFont="1" applyFill="1" applyBorder="1" applyAlignment="1">
      <alignment horizontal="center"/>
    </xf>
    <xf numFmtId="0" fontId="3" fillId="21" borderId="41" xfId="0" applyFont="1" applyFill="1" applyBorder="1" applyAlignment="1">
      <alignment horizontal="center"/>
    </xf>
    <xf numFmtId="0" fontId="3" fillId="21" borderId="42" xfId="0" applyFont="1" applyFill="1" applyBorder="1" applyAlignment="1">
      <alignment horizontal="center"/>
    </xf>
    <xf numFmtId="0" fontId="3" fillId="21" borderId="44" xfId="0" applyFont="1" applyFill="1" applyBorder="1" applyAlignment="1">
      <alignment horizontal="center"/>
    </xf>
    <xf numFmtId="0" fontId="3" fillId="23" borderId="40" xfId="0" applyFont="1" applyFill="1" applyBorder="1" applyAlignment="1">
      <alignment horizontal="center" vertical="center"/>
    </xf>
    <xf numFmtId="0" fontId="3" fillId="23" borderId="43" xfId="0" applyFont="1" applyFill="1" applyBorder="1" applyAlignment="1">
      <alignment horizontal="center" vertical="center"/>
    </xf>
    <xf numFmtId="0" fontId="0" fillId="0" borderId="33" xfId="0" applyBorder="1" applyAlignment="1">
      <alignment horizontal="center"/>
    </xf>
    <xf numFmtId="0" fontId="0" fillId="0" borderId="0" xfId="0" applyBorder="1" applyAlignment="1">
      <alignment horizontal="center"/>
    </xf>
    <xf numFmtId="0" fontId="0" fillId="0" borderId="37" xfId="0" applyBorder="1" applyAlignment="1">
      <alignment horizontal="center"/>
    </xf>
    <xf numFmtId="0" fontId="3" fillId="21" borderId="7" xfId="0" applyFont="1" applyFill="1" applyBorder="1" applyAlignment="1">
      <alignment horizontal="left"/>
    </xf>
    <xf numFmtId="0" fontId="3" fillId="21" borderId="8" xfId="0" applyFont="1" applyFill="1" applyBorder="1" applyAlignment="1">
      <alignment horizontal="left"/>
    </xf>
    <xf numFmtId="0" fontId="0" fillId="0" borderId="8" xfId="0" applyBorder="1" applyAlignment="1">
      <alignment horizontal="center"/>
    </xf>
    <xf numFmtId="0" fontId="3" fillId="21" borderId="16" xfId="0" applyFont="1" applyFill="1" applyBorder="1" applyAlignment="1">
      <alignment horizontal="left" vertical="center"/>
    </xf>
    <xf numFmtId="0" fontId="3" fillId="21" borderId="6" xfId="0" applyFont="1" applyFill="1" applyBorder="1" applyAlignment="1">
      <alignment horizontal="left" vertical="center"/>
    </xf>
    <xf numFmtId="0" fontId="31" fillId="0" borderId="33" xfId="0" applyFont="1" applyBorder="1" applyAlignment="1">
      <alignment horizontal="left" wrapText="1"/>
    </xf>
    <xf numFmtId="0" fontId="31" fillId="0" borderId="0" xfId="0" applyFont="1" applyBorder="1" applyAlignment="1">
      <alignment horizontal="left" wrapText="1"/>
    </xf>
    <xf numFmtId="0" fontId="31" fillId="0" borderId="37" xfId="0" applyFont="1" applyBorder="1" applyAlignment="1">
      <alignment horizontal="left" wrapText="1"/>
    </xf>
    <xf numFmtId="0" fontId="3" fillId="0" borderId="49" xfId="0" applyFont="1" applyBorder="1" applyAlignment="1">
      <alignment horizontal="center"/>
    </xf>
    <xf numFmtId="0" fontId="33" fillId="26" borderId="1" xfId="0" applyFont="1" applyFill="1" applyBorder="1" applyAlignment="1">
      <alignment horizontal="center"/>
    </xf>
    <xf numFmtId="0" fontId="34" fillId="26" borderId="1" xfId="0" applyFont="1" applyFill="1" applyBorder="1" applyAlignment="1">
      <alignment horizontal="center" vertical="center"/>
    </xf>
    <xf numFmtId="0" fontId="34" fillId="26" borderId="5" xfId="0" applyFont="1" applyFill="1" applyBorder="1" applyAlignment="1">
      <alignment horizontal="center" vertical="center"/>
    </xf>
    <xf numFmtId="0" fontId="15" fillId="11" borderId="45" xfId="0" applyFont="1" applyFill="1" applyBorder="1" applyAlignment="1">
      <alignment horizontal="center" vertical="center"/>
    </xf>
    <xf numFmtId="0" fontId="15" fillId="11" borderId="46" xfId="0" applyFont="1" applyFill="1" applyBorder="1" applyAlignment="1">
      <alignment horizontal="center" vertical="center"/>
    </xf>
    <xf numFmtId="0" fontId="15" fillId="11" borderId="27" xfId="0" applyFont="1" applyFill="1" applyBorder="1" applyAlignment="1">
      <alignment horizontal="center" vertical="center"/>
    </xf>
    <xf numFmtId="0" fontId="0" fillId="0" borderId="1" xfId="0" applyFont="1" applyBorder="1" applyAlignment="1">
      <alignment horizontal="center"/>
    </xf>
    <xf numFmtId="0" fontId="0" fillId="26" borderId="1" xfId="0" applyFont="1" applyFill="1" applyBorder="1" applyAlignment="1">
      <alignment horizontal="center"/>
    </xf>
    <xf numFmtId="0" fontId="33" fillId="0" borderId="1" xfId="0" applyFont="1" applyBorder="1" applyAlignment="1">
      <alignment horizontal="center"/>
    </xf>
    <xf numFmtId="0" fontId="0" fillId="2" borderId="1" xfId="0" applyFont="1" applyFill="1" applyBorder="1" applyAlignment="1">
      <alignment horizontal="left" wrapText="1"/>
    </xf>
    <xf numFmtId="0" fontId="0" fillId="2" borderId="5" xfId="0" applyFont="1" applyFill="1" applyBorder="1" applyAlignment="1">
      <alignment horizontal="left" wrapText="1"/>
    </xf>
    <xf numFmtId="0" fontId="33" fillId="2" borderId="5" xfId="0" applyFont="1" applyFill="1" applyBorder="1" applyAlignment="1">
      <alignment horizontal="left" wrapText="1"/>
    </xf>
    <xf numFmtId="0" fontId="33" fillId="2" borderId="6" xfId="0" applyFont="1" applyFill="1" applyBorder="1" applyAlignment="1">
      <alignment horizontal="left" wrapText="1"/>
    </xf>
    <xf numFmtId="0" fontId="33" fillId="2" borderId="2" xfId="0" applyFont="1" applyFill="1" applyBorder="1" applyAlignment="1">
      <alignment horizontal="left" wrapText="1"/>
    </xf>
    <xf numFmtId="0" fontId="15" fillId="12" borderId="1" xfId="0" applyFont="1" applyFill="1" applyBorder="1" applyAlignment="1">
      <alignment horizontal="center" vertical="center" wrapText="1"/>
    </xf>
    <xf numFmtId="0" fontId="33" fillId="0" borderId="7" xfId="0" applyFont="1" applyBorder="1" applyAlignment="1">
      <alignment horizontal="left" wrapText="1"/>
    </xf>
    <xf numFmtId="0" fontId="33" fillId="0" borderId="8" xfId="0" applyFont="1" applyBorder="1" applyAlignment="1">
      <alignment horizontal="left" wrapText="1"/>
    </xf>
    <xf numFmtId="0" fontId="15" fillId="12" borderId="7" xfId="0" applyFont="1" applyFill="1" applyBorder="1" applyAlignment="1">
      <alignment horizontal="center" vertical="center" wrapText="1"/>
    </xf>
    <xf numFmtId="0" fontId="15" fillId="12" borderId="8" xfId="0" applyFont="1" applyFill="1" applyBorder="1" applyAlignment="1">
      <alignment horizontal="center" vertical="center" wrapText="1"/>
    </xf>
    <xf numFmtId="0" fontId="0" fillId="2" borderId="1" xfId="0" applyFont="1" applyFill="1" applyBorder="1" applyAlignment="1">
      <alignment horizontal="left"/>
    </xf>
    <xf numFmtId="0" fontId="33" fillId="2" borderId="1" xfId="0" applyFont="1" applyFill="1" applyBorder="1" applyAlignment="1">
      <alignment horizontal="left"/>
    </xf>
    <xf numFmtId="0" fontId="33" fillId="2" borderId="1" xfId="0" applyFont="1" applyFill="1" applyBorder="1" applyAlignment="1">
      <alignment horizontal="center"/>
    </xf>
    <xf numFmtId="0" fontId="33" fillId="2" borderId="4" xfId="0" applyFont="1" applyFill="1" applyBorder="1" applyAlignment="1">
      <alignment horizontal="center"/>
    </xf>
    <xf numFmtId="0" fontId="0" fillId="26" borderId="4" xfId="0" applyFont="1" applyFill="1" applyBorder="1" applyAlignment="1">
      <alignment horizontal="center" vertical="center"/>
    </xf>
    <xf numFmtId="0" fontId="33" fillId="26" borderId="4" xfId="0" applyFont="1" applyFill="1" applyBorder="1" applyAlignment="1">
      <alignment horizontal="center"/>
    </xf>
    <xf numFmtId="0" fontId="31" fillId="2" borderId="33" xfId="0" applyFont="1" applyFill="1" applyBorder="1" applyAlignment="1">
      <alignment horizontal="left" vertical="top" wrapText="1"/>
    </xf>
    <xf numFmtId="0" fontId="31" fillId="2" borderId="0" xfId="0" applyFont="1" applyFill="1" applyBorder="1" applyAlignment="1">
      <alignment horizontal="left" vertical="top" wrapText="1"/>
    </xf>
    <xf numFmtId="0" fontId="15" fillId="11" borderId="4" xfId="0" applyFont="1" applyFill="1" applyBorder="1" applyAlignment="1">
      <alignment horizontal="right" vertical="center"/>
    </xf>
    <xf numFmtId="0" fontId="15" fillId="11" borderId="12" xfId="0" applyFont="1" applyFill="1" applyBorder="1" applyAlignment="1">
      <alignment horizontal="right" vertical="center"/>
    </xf>
    <xf numFmtId="0" fontId="15" fillId="11" borderId="3" xfId="0" applyFont="1" applyFill="1" applyBorder="1" applyAlignment="1">
      <alignment horizontal="right" vertical="center"/>
    </xf>
    <xf numFmtId="0" fontId="15" fillId="11" borderId="45" xfId="0" applyFont="1" applyFill="1" applyBorder="1" applyAlignment="1">
      <alignment horizontal="right" vertical="center"/>
    </xf>
    <xf numFmtId="0" fontId="15" fillId="11" borderId="46" xfId="0" applyFont="1" applyFill="1" applyBorder="1" applyAlignment="1">
      <alignment horizontal="right" vertical="center"/>
    </xf>
    <xf numFmtId="0" fontId="15" fillId="11" borderId="27" xfId="0" applyFont="1" applyFill="1" applyBorder="1" applyAlignment="1">
      <alignment horizontal="right" vertical="center"/>
    </xf>
    <xf numFmtId="0" fontId="35" fillId="3" borderId="1" xfId="0" applyFont="1" applyFill="1" applyBorder="1" applyAlignment="1">
      <alignment horizontal="left"/>
    </xf>
    <xf numFmtId="0" fontId="34" fillId="2" borderId="1" xfId="0" applyFont="1" applyFill="1" applyBorder="1" applyAlignment="1">
      <alignment horizontal="left" vertical="top" wrapText="1"/>
    </xf>
    <xf numFmtId="0" fontId="35" fillId="12" borderId="5" xfId="0" applyFont="1" applyFill="1" applyBorder="1" applyAlignment="1">
      <alignment horizontal="left" vertical="center" wrapText="1"/>
    </xf>
    <xf numFmtId="0" fontId="35" fillId="12" borderId="6" xfId="0" applyFont="1" applyFill="1" applyBorder="1" applyAlignment="1">
      <alignment horizontal="left" vertical="center" wrapText="1"/>
    </xf>
    <xf numFmtId="0" fontId="35" fillId="12" borderId="2" xfId="0" applyFont="1" applyFill="1" applyBorder="1" applyAlignment="1">
      <alignment horizontal="left" vertical="center" wrapText="1"/>
    </xf>
    <xf numFmtId="0" fontId="33" fillId="2" borderId="1" xfId="0" applyFont="1" applyFill="1" applyBorder="1" applyAlignment="1">
      <alignment horizontal="left" wrapText="1"/>
    </xf>
    <xf numFmtId="0" fontId="33" fillId="2" borderId="5" xfId="0" applyFont="1" applyFill="1" applyBorder="1" applyAlignment="1">
      <alignment horizontal="center"/>
    </xf>
    <xf numFmtId="0" fontId="33" fillId="2" borderId="6" xfId="0" applyFont="1" applyFill="1" applyBorder="1" applyAlignment="1">
      <alignment horizontal="center"/>
    </xf>
    <xf numFmtId="0" fontId="33" fillId="2" borderId="2" xfId="0" applyFont="1" applyFill="1" applyBorder="1" applyAlignment="1">
      <alignment horizontal="center"/>
    </xf>
    <xf numFmtId="0" fontId="33" fillId="26" borderId="5" xfId="0" applyFont="1" applyFill="1" applyBorder="1" applyAlignment="1">
      <alignment horizontal="center"/>
    </xf>
    <xf numFmtId="0" fontId="33" fillId="26" borderId="6" xfId="0" applyFont="1" applyFill="1" applyBorder="1" applyAlignment="1">
      <alignment horizontal="center"/>
    </xf>
    <xf numFmtId="0" fontId="33" fillId="2" borderId="3" xfId="0" applyFont="1" applyFill="1" applyBorder="1" applyAlignment="1">
      <alignment horizontal="left"/>
    </xf>
    <xf numFmtId="0" fontId="0" fillId="2" borderId="1"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33" fillId="2" borderId="1" xfId="0" applyFont="1" applyFill="1" applyBorder="1" applyAlignment="1">
      <alignment horizontal="left" vertical="center"/>
    </xf>
    <xf numFmtId="0" fontId="33" fillId="0" borderId="5" xfId="0" quotePrefix="1" applyFont="1" applyFill="1" applyBorder="1" applyAlignment="1">
      <alignment horizontal="left"/>
    </xf>
    <xf numFmtId="0" fontId="33" fillId="0" borderId="6" xfId="0" quotePrefix="1" applyFont="1" applyFill="1" applyBorder="1" applyAlignment="1">
      <alignment horizontal="left"/>
    </xf>
    <xf numFmtId="0" fontId="33" fillId="0" borderId="2" xfId="0" quotePrefix="1" applyFont="1" applyFill="1" applyBorder="1" applyAlignment="1">
      <alignment horizontal="left"/>
    </xf>
    <xf numFmtId="0" fontId="0" fillId="18" borderId="41" xfId="0" applyFill="1" applyBorder="1" applyAlignment="1">
      <alignment horizontal="center"/>
    </xf>
    <xf numFmtId="0" fontId="0" fillId="18" borderId="42" xfId="0" applyFill="1" applyBorder="1" applyAlignment="1">
      <alignment horizontal="center"/>
    </xf>
    <xf numFmtId="0" fontId="0" fillId="18" borderId="43" xfId="0" applyFill="1" applyBorder="1" applyAlignment="1">
      <alignment horizontal="center"/>
    </xf>
    <xf numFmtId="0" fontId="15" fillId="11" borderId="51" xfId="0" quotePrefix="1" applyFont="1" applyFill="1" applyBorder="1" applyAlignment="1">
      <alignment horizontal="right" vertical="top"/>
    </xf>
    <xf numFmtId="0" fontId="15" fillId="11" borderId="10" xfId="0" quotePrefix="1" applyFont="1" applyFill="1" applyBorder="1" applyAlignment="1">
      <alignment horizontal="right" vertical="top"/>
    </xf>
    <xf numFmtId="0" fontId="15" fillId="0" borderId="5" xfId="0" applyFont="1" applyBorder="1" applyAlignment="1">
      <alignment horizontal="left"/>
    </xf>
    <xf numFmtId="0" fontId="15" fillId="0" borderId="6" xfId="0" applyFont="1" applyBorder="1" applyAlignment="1">
      <alignment horizontal="left"/>
    </xf>
    <xf numFmtId="0" fontId="33" fillId="0" borderId="5" xfId="0" applyFont="1" applyBorder="1" applyAlignment="1">
      <alignment horizontal="left"/>
    </xf>
    <xf numFmtId="0" fontId="33" fillId="0" borderId="6" xfId="0" applyFont="1" applyBorder="1" applyAlignment="1">
      <alignment horizontal="left"/>
    </xf>
    <xf numFmtId="0" fontId="33" fillId="0" borderId="2" xfId="0" applyFont="1" applyBorder="1" applyAlignment="1">
      <alignment horizontal="left"/>
    </xf>
    <xf numFmtId="0" fontId="15" fillId="12" borderId="5" xfId="0" applyFont="1" applyFill="1" applyBorder="1" applyAlignment="1">
      <alignment horizontal="center" wrapText="1"/>
    </xf>
    <xf numFmtId="0" fontId="15" fillId="12" borderId="6" xfId="0" applyFont="1" applyFill="1" applyBorder="1" applyAlignment="1">
      <alignment horizontal="center" wrapText="1"/>
    </xf>
    <xf numFmtId="0" fontId="15" fillId="12" borderId="2" xfId="0" applyFont="1" applyFill="1" applyBorder="1" applyAlignment="1">
      <alignment horizontal="center" wrapText="1"/>
    </xf>
    <xf numFmtId="0" fontId="15" fillId="17" borderId="5" xfId="0" applyFont="1" applyFill="1" applyBorder="1" applyAlignment="1">
      <alignment horizontal="center"/>
    </xf>
    <xf numFmtId="0" fontId="15" fillId="17" borderId="6" xfId="0" applyFont="1" applyFill="1" applyBorder="1" applyAlignment="1">
      <alignment horizontal="center"/>
    </xf>
    <xf numFmtId="0" fontId="15" fillId="17" borderId="2" xfId="0" applyFont="1" applyFill="1" applyBorder="1" applyAlignment="1">
      <alignment horizontal="center"/>
    </xf>
    <xf numFmtId="0" fontId="15" fillId="22" borderId="5" xfId="0" applyFont="1" applyFill="1" applyBorder="1" applyAlignment="1">
      <alignment horizontal="center"/>
    </xf>
    <xf numFmtId="0" fontId="15" fillId="22" borderId="6" xfId="0" applyFont="1" applyFill="1" applyBorder="1" applyAlignment="1">
      <alignment horizontal="center"/>
    </xf>
    <xf numFmtId="0" fontId="15" fillId="22" borderId="2" xfId="0" applyFont="1" applyFill="1" applyBorder="1" applyAlignment="1">
      <alignment horizontal="center"/>
    </xf>
    <xf numFmtId="0" fontId="15" fillId="26" borderId="5" xfId="0" applyFont="1" applyFill="1" applyBorder="1" applyAlignment="1">
      <alignment horizontal="center"/>
    </xf>
    <xf numFmtId="0" fontId="15" fillId="26" borderId="6" xfId="0" applyFont="1" applyFill="1" applyBorder="1" applyAlignment="1">
      <alignment horizontal="center"/>
    </xf>
    <xf numFmtId="0" fontId="15" fillId="26" borderId="2" xfId="0" applyFont="1" applyFill="1" applyBorder="1" applyAlignment="1">
      <alignment horizontal="center"/>
    </xf>
    <xf numFmtId="0" fontId="33" fillId="2" borderId="5" xfId="0" applyFont="1" applyFill="1" applyBorder="1" applyAlignment="1">
      <alignment horizontal="left"/>
    </xf>
    <xf numFmtId="0" fontId="33" fillId="2" borderId="6" xfId="0" applyFont="1" applyFill="1" applyBorder="1" applyAlignment="1">
      <alignment horizontal="left"/>
    </xf>
    <xf numFmtId="0" fontId="33" fillId="2" borderId="2" xfId="0" applyFont="1" applyFill="1" applyBorder="1" applyAlignment="1">
      <alignment horizontal="left"/>
    </xf>
    <xf numFmtId="0" fontId="15" fillId="12" borderId="5" xfId="0" applyFont="1" applyFill="1" applyBorder="1" applyAlignment="1">
      <alignment horizontal="center"/>
    </xf>
    <xf numFmtId="0" fontId="15" fillId="12" borderId="2" xfId="0" applyFont="1" applyFill="1" applyBorder="1" applyAlignment="1">
      <alignment horizontal="center"/>
    </xf>
    <xf numFmtId="0" fontId="39" fillId="2" borderId="5" xfId="0" applyFont="1" applyFill="1" applyBorder="1" applyAlignment="1">
      <alignment horizontal="left"/>
    </xf>
    <xf numFmtId="0" fontId="39" fillId="2" borderId="6" xfId="0" applyFont="1" applyFill="1" applyBorder="1" applyAlignment="1">
      <alignment horizontal="left"/>
    </xf>
    <xf numFmtId="0" fontId="20" fillId="2" borderId="0" xfId="0" applyFont="1" applyFill="1" applyBorder="1" applyAlignment="1">
      <alignment horizontal="center" vertical="center" wrapText="1"/>
    </xf>
    <xf numFmtId="0" fontId="33" fillId="0" borderId="5" xfId="0" applyFont="1" applyBorder="1" applyAlignment="1">
      <alignment horizontal="left" wrapText="1"/>
    </xf>
    <xf numFmtId="0" fontId="33" fillId="0" borderId="6" xfId="0" applyFont="1" applyBorder="1" applyAlignment="1">
      <alignment horizontal="left" wrapText="1"/>
    </xf>
    <xf numFmtId="0" fontId="33" fillId="0" borderId="2" xfId="0" applyFont="1" applyBorder="1" applyAlignment="1">
      <alignment horizontal="left" wrapText="1"/>
    </xf>
    <xf numFmtId="0" fontId="40" fillId="2" borderId="1" xfId="0" applyFont="1" applyFill="1" applyBorder="1" applyAlignment="1">
      <alignment horizontal="left" vertical="center" wrapText="1"/>
    </xf>
    <xf numFmtId="0" fontId="40" fillId="2" borderId="5" xfId="0" applyFont="1" applyFill="1" applyBorder="1" applyAlignment="1">
      <alignment horizontal="left" vertical="center" wrapText="1"/>
    </xf>
    <xf numFmtId="0" fontId="15" fillId="2" borderId="1" xfId="0" applyFont="1" applyFill="1" applyBorder="1" applyAlignment="1">
      <alignment horizontal="left" vertical="center"/>
    </xf>
    <xf numFmtId="0" fontId="15" fillId="2" borderId="5" xfId="0" applyFont="1" applyFill="1" applyBorder="1" applyAlignment="1">
      <alignment horizontal="left" vertical="center"/>
    </xf>
    <xf numFmtId="0" fontId="15" fillId="12" borderId="5" xfId="0" applyFont="1" applyFill="1" applyBorder="1" applyAlignment="1">
      <alignment horizontal="left" vertical="center" wrapText="1"/>
    </xf>
    <xf numFmtId="0" fontId="15" fillId="12" borderId="6" xfId="0" applyFont="1" applyFill="1" applyBorder="1" applyAlignment="1">
      <alignment horizontal="left" vertical="center" wrapText="1"/>
    </xf>
    <xf numFmtId="0" fontId="15" fillId="12" borderId="2" xfId="0" applyFont="1" applyFill="1" applyBorder="1" applyAlignment="1">
      <alignment horizontal="left" vertical="center" wrapText="1"/>
    </xf>
    <xf numFmtId="0" fontId="33" fillId="0" borderId="5" xfId="0" applyFont="1" applyFill="1" applyBorder="1" applyAlignment="1">
      <alignment horizontal="left"/>
    </xf>
    <xf numFmtId="0" fontId="33" fillId="0" borderId="6" xfId="0" applyFont="1" applyFill="1" applyBorder="1" applyAlignment="1">
      <alignment horizontal="left"/>
    </xf>
    <xf numFmtId="0" fontId="33" fillId="0" borderId="2" xfId="0" applyFont="1" applyFill="1" applyBorder="1" applyAlignment="1">
      <alignment horizontal="left"/>
    </xf>
    <xf numFmtId="9" fontId="15" fillId="22" borderId="5" xfId="30" applyFont="1" applyFill="1" applyBorder="1" applyAlignment="1">
      <alignment horizontal="center"/>
    </xf>
    <xf numFmtId="9" fontId="15" fillId="22" borderId="6" xfId="30" applyFont="1" applyFill="1" applyBorder="1" applyAlignment="1">
      <alignment horizontal="center"/>
    </xf>
    <xf numFmtId="9" fontId="15" fillId="22" borderId="2" xfId="30" applyFont="1" applyFill="1" applyBorder="1" applyAlignment="1">
      <alignment horizontal="center"/>
    </xf>
    <xf numFmtId="0" fontId="33" fillId="0" borderId="5" xfId="0" applyFont="1" applyFill="1" applyBorder="1" applyAlignment="1">
      <alignment horizontal="left" wrapText="1"/>
    </xf>
    <xf numFmtId="0" fontId="33" fillId="0" borderId="6" xfId="0" applyFont="1" applyFill="1" applyBorder="1" applyAlignment="1">
      <alignment horizontal="left" wrapText="1"/>
    </xf>
    <xf numFmtId="0" fontId="33" fillId="0" borderId="2" xfId="0" applyFont="1" applyFill="1" applyBorder="1" applyAlignment="1">
      <alignment horizontal="left" wrapText="1"/>
    </xf>
    <xf numFmtId="0" fontId="35" fillId="12" borderId="5" xfId="0" applyFont="1" applyFill="1" applyBorder="1" applyAlignment="1">
      <alignment horizontal="center" wrapText="1"/>
    </xf>
    <xf numFmtId="0" fontId="35" fillId="12" borderId="6" xfId="0" applyFont="1" applyFill="1" applyBorder="1" applyAlignment="1">
      <alignment horizontal="center" wrapText="1"/>
    </xf>
    <xf numFmtId="0" fontId="35" fillId="12" borderId="2" xfId="0" applyFont="1" applyFill="1" applyBorder="1" applyAlignment="1">
      <alignment horizontal="center" wrapText="1"/>
    </xf>
    <xf numFmtId="165" fontId="15" fillId="16" borderId="5" xfId="0" applyNumberFormat="1" applyFont="1" applyFill="1" applyBorder="1" applyAlignment="1">
      <alignment horizontal="center"/>
    </xf>
    <xf numFmtId="165" fontId="15" fillId="16" borderId="2" xfId="0" applyNumberFormat="1" applyFont="1" applyFill="1" applyBorder="1" applyAlignment="1">
      <alignment horizontal="center"/>
    </xf>
    <xf numFmtId="0" fontId="15" fillId="2" borderId="5" xfId="0" applyFont="1" applyFill="1" applyBorder="1" applyAlignment="1">
      <alignment horizontal="left" wrapText="1"/>
    </xf>
    <xf numFmtId="0" fontId="15" fillId="2" borderId="6" xfId="0" applyFont="1" applyFill="1" applyBorder="1" applyAlignment="1">
      <alignment horizontal="left" wrapText="1"/>
    </xf>
    <xf numFmtId="0" fontId="15" fillId="2" borderId="2" xfId="0" applyFont="1" applyFill="1" applyBorder="1" applyAlignment="1">
      <alignment horizontal="left" wrapText="1"/>
    </xf>
    <xf numFmtId="0" fontId="15" fillId="2" borderId="1" xfId="0" applyFont="1" applyFill="1" applyBorder="1" applyAlignment="1">
      <alignment horizontal="left"/>
    </xf>
    <xf numFmtId="0" fontId="15" fillId="2" borderId="5" xfId="0" applyFont="1" applyFill="1" applyBorder="1" applyAlignment="1">
      <alignment horizontal="left"/>
    </xf>
    <xf numFmtId="0" fontId="15" fillId="2" borderId="6" xfId="0" applyFont="1" applyFill="1" applyBorder="1" applyAlignment="1">
      <alignment horizontal="left"/>
    </xf>
    <xf numFmtId="0" fontId="15" fillId="2" borderId="2" xfId="0" applyFont="1" applyFill="1" applyBorder="1" applyAlignment="1">
      <alignment horizontal="left"/>
    </xf>
    <xf numFmtId="0" fontId="15" fillId="12" borderId="5" xfId="0" applyFont="1" applyFill="1" applyBorder="1" applyAlignment="1">
      <alignment horizontal="left" wrapText="1"/>
    </xf>
    <xf numFmtId="0" fontId="15" fillId="12" borderId="6" xfId="0" applyFont="1" applyFill="1" applyBorder="1" applyAlignment="1">
      <alignment horizontal="left" wrapText="1"/>
    </xf>
    <xf numFmtId="0" fontId="15" fillId="12" borderId="2" xfId="0" applyFont="1" applyFill="1" applyBorder="1" applyAlignment="1">
      <alignment horizontal="left" wrapText="1"/>
    </xf>
    <xf numFmtId="0" fontId="0" fillId="0" borderId="0" xfId="0" applyAlignment="1">
      <alignment horizontal="center" wrapText="1"/>
    </xf>
    <xf numFmtId="0" fontId="15" fillId="2"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6" fillId="7" borderId="0" xfId="0" applyFont="1" applyFill="1" applyAlignment="1">
      <alignment horizontal="center" vertical="center" wrapText="1"/>
    </xf>
    <xf numFmtId="0" fontId="7" fillId="0" borderId="4" xfId="0" applyFont="1" applyFill="1" applyBorder="1" applyAlignment="1">
      <alignment horizontal="center" vertical="center"/>
    </xf>
    <xf numFmtId="0" fontId="7" fillId="12" borderId="1" xfId="0" applyFont="1" applyFill="1" applyBorder="1" applyAlignment="1">
      <alignment horizontal="center" vertical="center"/>
    </xf>
    <xf numFmtId="0" fontId="0" fillId="26" borderId="1" xfId="0" applyFont="1" applyFill="1" applyBorder="1" applyAlignment="1">
      <alignment horizontal="center" vertical="center" wrapText="1"/>
    </xf>
    <xf numFmtId="0" fontId="0" fillId="2" borderId="1" xfId="0" applyFont="1" applyFill="1" applyBorder="1" applyAlignment="1">
      <alignment wrapText="1"/>
    </xf>
    <xf numFmtId="0" fontId="7" fillId="0" borderId="5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9" xfId="0" applyFont="1" applyFill="1" applyBorder="1" applyAlignment="1">
      <alignment horizontal="center" vertical="center"/>
    </xf>
    <xf numFmtId="0" fontId="0" fillId="2" borderId="4" xfId="0" applyFont="1" applyFill="1" applyBorder="1" applyAlignment="1">
      <alignment wrapText="1"/>
    </xf>
    <xf numFmtId="0" fontId="0" fillId="2" borderId="11" xfId="0" applyFont="1" applyFill="1" applyBorder="1" applyAlignment="1">
      <alignment horizontal="left" vertical="center" wrapText="1"/>
    </xf>
    <xf numFmtId="0" fontId="0" fillId="2" borderId="9" xfId="0" applyFont="1" applyFill="1" applyBorder="1" applyAlignment="1">
      <alignment horizontal="left" vertical="center" wrapText="1"/>
    </xf>
    <xf numFmtId="0" fontId="15" fillId="11" borderId="7" xfId="0" applyFont="1" applyFill="1" applyBorder="1" applyAlignment="1">
      <alignment horizontal="right" vertical="center"/>
    </xf>
    <xf numFmtId="0" fontId="15" fillId="11" borderId="50" xfId="0" applyFont="1" applyFill="1" applyBorder="1" applyAlignment="1">
      <alignment horizontal="right" vertical="center"/>
    </xf>
    <xf numFmtId="0" fontId="0" fillId="2" borderId="16" xfId="0" applyFont="1" applyFill="1" applyBorder="1" applyAlignment="1">
      <alignment horizontal="left" vertical="top"/>
    </xf>
    <xf numFmtId="0" fontId="0" fillId="2" borderId="6" xfId="0" applyFont="1" applyFill="1" applyBorder="1" applyAlignment="1">
      <alignment horizontal="left" vertical="top"/>
    </xf>
    <xf numFmtId="0" fontId="0" fillId="26" borderId="5" xfId="0" applyFont="1" applyFill="1" applyBorder="1" applyAlignment="1">
      <alignment horizontal="center" wrapText="1"/>
    </xf>
    <xf numFmtId="0" fontId="0" fillId="26" borderId="6" xfId="0" applyFont="1" applyFill="1" applyBorder="1" applyAlignment="1">
      <alignment horizontal="center" wrapText="1"/>
    </xf>
    <xf numFmtId="0" fontId="0" fillId="26" borderId="2" xfId="0" applyFont="1" applyFill="1" applyBorder="1" applyAlignment="1">
      <alignment horizontal="center" wrapText="1"/>
    </xf>
    <xf numFmtId="0" fontId="0" fillId="2" borderId="6" xfId="0" applyFont="1" applyFill="1" applyBorder="1" applyAlignment="1">
      <alignment horizontal="left" wrapText="1"/>
    </xf>
    <xf numFmtId="0" fontId="0" fillId="2" borderId="2" xfId="0" applyFont="1" applyFill="1" applyBorder="1" applyAlignment="1">
      <alignment horizontal="left" wrapText="1"/>
    </xf>
    <xf numFmtId="2" fontId="3" fillId="22" borderId="5" xfId="0" applyNumberFormat="1" applyFont="1" applyFill="1" applyBorder="1" applyAlignment="1">
      <alignment horizontal="center" vertical="center" wrapText="1"/>
    </xf>
    <xf numFmtId="2" fontId="3" fillId="22" borderId="6" xfId="0" applyNumberFormat="1" applyFont="1" applyFill="1" applyBorder="1" applyAlignment="1">
      <alignment horizontal="center" vertical="center" wrapText="1"/>
    </xf>
    <xf numFmtId="2" fontId="3" fillId="22" borderId="2" xfId="0" applyNumberFormat="1" applyFont="1" applyFill="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2" xfId="0" applyFont="1" applyFill="1" applyBorder="1" applyAlignment="1">
      <alignment horizontal="center" vertical="center"/>
    </xf>
    <xf numFmtId="2" fontId="3" fillId="26" borderId="5" xfId="0" applyNumberFormat="1" applyFont="1" applyFill="1" applyBorder="1" applyAlignment="1">
      <alignment horizontal="center" vertical="center" wrapText="1"/>
    </xf>
    <xf numFmtId="2" fontId="3" fillId="26" borderId="6" xfId="0" applyNumberFormat="1" applyFont="1" applyFill="1" applyBorder="1" applyAlignment="1">
      <alignment horizontal="center" vertical="center" wrapText="1"/>
    </xf>
    <xf numFmtId="2" fontId="3" fillId="26" borderId="2" xfId="0" applyNumberFormat="1"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2" xfId="0" applyFont="1" applyFill="1" applyBorder="1" applyAlignment="1">
      <alignment horizontal="center" vertical="center"/>
    </xf>
    <xf numFmtId="2" fontId="3" fillId="22" borderId="1" xfId="0" applyNumberFormat="1" applyFont="1" applyFill="1" applyBorder="1" applyAlignment="1">
      <alignment horizontal="center" vertical="center" wrapText="1"/>
    </xf>
    <xf numFmtId="0" fontId="15" fillId="5" borderId="1" xfId="0" applyFont="1" applyFill="1" applyBorder="1" applyAlignment="1">
      <alignment horizontal="center" vertical="center"/>
    </xf>
    <xf numFmtId="9" fontId="3" fillId="26" borderId="5" xfId="30" applyFont="1" applyFill="1" applyBorder="1" applyAlignment="1">
      <alignment horizontal="center" vertical="center" wrapText="1"/>
    </xf>
    <xf numFmtId="9" fontId="3" fillId="26" borderId="6" xfId="30" applyFont="1" applyFill="1" applyBorder="1" applyAlignment="1">
      <alignment horizontal="center" vertical="center" wrapText="1"/>
    </xf>
    <xf numFmtId="9" fontId="3" fillId="26" borderId="2" xfId="30" applyFont="1" applyFill="1" applyBorder="1" applyAlignment="1">
      <alignment horizontal="center" vertical="center" wrapText="1"/>
    </xf>
    <xf numFmtId="2" fontId="3" fillId="26"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9" fontId="0" fillId="26" borderId="5" xfId="0" applyNumberFormat="1" applyFont="1" applyFill="1" applyBorder="1" applyAlignment="1">
      <alignment horizontal="center" vertical="center" wrapText="1"/>
    </xf>
    <xf numFmtId="0" fontId="0" fillId="26" borderId="6" xfId="0" applyFont="1" applyFill="1" applyBorder="1" applyAlignment="1">
      <alignment horizontal="center" vertical="center" wrapText="1"/>
    </xf>
    <xf numFmtId="0" fontId="0" fillId="26" borderId="2" xfId="0" applyFont="1" applyFill="1" applyBorder="1" applyAlignment="1">
      <alignment horizontal="center" vertical="center" wrapText="1"/>
    </xf>
    <xf numFmtId="0" fontId="0" fillId="26" borderId="5" xfId="0" applyFont="1" applyFill="1" applyBorder="1" applyAlignment="1">
      <alignment horizontal="center" vertical="center" wrapText="1"/>
    </xf>
    <xf numFmtId="2" fontId="3" fillId="2" borderId="5" xfId="0" applyNumberFormat="1" applyFont="1" applyFill="1" applyBorder="1" applyAlignment="1">
      <alignment horizontal="center" vertical="center" wrapText="1"/>
    </xf>
    <xf numFmtId="2" fontId="3" fillId="2" borderId="6" xfId="0" applyNumberFormat="1" applyFont="1" applyFill="1" applyBorder="1" applyAlignment="1">
      <alignment horizontal="center" vertical="center" wrapText="1"/>
    </xf>
    <xf numFmtId="2" fontId="3" fillId="2" borderId="2" xfId="0" applyNumberFormat="1" applyFont="1" applyFill="1" applyBorder="1" applyAlignment="1">
      <alignment horizontal="center" vertical="center" wrapText="1"/>
    </xf>
    <xf numFmtId="0" fontId="3" fillId="22" borderId="5" xfId="0" applyFont="1" applyFill="1" applyBorder="1" applyAlignment="1">
      <alignment horizontal="center" vertical="center" wrapText="1"/>
    </xf>
    <xf numFmtId="0" fontId="3" fillId="22" borderId="6" xfId="0" applyFont="1" applyFill="1" applyBorder="1" applyAlignment="1">
      <alignment horizontal="center" vertical="center" wrapText="1"/>
    </xf>
    <xf numFmtId="0" fontId="3" fillId="22" borderId="2" xfId="0" applyFont="1" applyFill="1" applyBorder="1" applyAlignment="1">
      <alignment horizontal="center" vertical="center" wrapText="1"/>
    </xf>
    <xf numFmtId="0" fontId="16" fillId="7" borderId="0" xfId="0" applyFont="1" applyFill="1" applyAlignment="1">
      <alignment horizont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2"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15" fillId="12" borderId="1" xfId="0" applyFont="1" applyFill="1" applyBorder="1" applyAlignment="1">
      <alignment horizontal="center" vertical="center"/>
    </xf>
    <xf numFmtId="0" fontId="0" fillId="26" borderId="5" xfId="1" applyNumberFormat="1" applyFont="1" applyFill="1" applyBorder="1" applyAlignment="1">
      <alignment horizontal="center" vertical="center" wrapText="1"/>
    </xf>
    <xf numFmtId="0" fontId="0" fillId="26" borderId="6" xfId="1" applyNumberFormat="1" applyFont="1" applyFill="1" applyBorder="1" applyAlignment="1">
      <alignment horizontal="center" vertical="center" wrapText="1"/>
    </xf>
    <xf numFmtId="0" fontId="0" fillId="26" borderId="2" xfId="1" applyNumberFormat="1" applyFont="1" applyFill="1" applyBorder="1" applyAlignment="1">
      <alignment horizontal="center" vertical="center" wrapText="1"/>
    </xf>
    <xf numFmtId="0" fontId="0" fillId="2" borderId="5"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6" borderId="6" xfId="0" applyFont="1" applyFill="1" applyBorder="1" applyAlignment="1">
      <alignment horizontal="center" vertical="top" wrapText="1"/>
    </xf>
    <xf numFmtId="0" fontId="0" fillId="26" borderId="2" xfId="0" applyFont="1" applyFill="1" applyBorder="1" applyAlignment="1">
      <alignment horizontal="center" vertical="top" wrapText="1"/>
    </xf>
    <xf numFmtId="0" fontId="3" fillId="0" borderId="0" xfId="0" applyFont="1" applyBorder="1" applyAlignment="1">
      <alignment horizontal="center" vertical="center"/>
    </xf>
    <xf numFmtId="0" fontId="17" fillId="0" borderId="0" xfId="0" applyFont="1" applyBorder="1" applyAlignment="1">
      <alignment horizontal="center" vertical="center"/>
    </xf>
    <xf numFmtId="14" fontId="17" fillId="0" borderId="0" xfId="0" applyNumberFormat="1" applyFont="1" applyAlignment="1">
      <alignment horizontal="center"/>
    </xf>
    <xf numFmtId="14" fontId="17" fillId="0" borderId="0" xfId="0" applyNumberFormat="1" applyFont="1" applyAlignment="1">
      <alignment horizontal="left"/>
    </xf>
  </cellXfs>
  <cellStyles count="1474">
    <cellStyle name="Comma" xfId="1" builtinId="3"/>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6" builtinId="9" hidden="1"/>
    <cellStyle name="Followed Hyperlink" xfId="1108" builtinId="9" hidden="1"/>
    <cellStyle name="Followed Hyperlink" xfId="1110" builtinId="9" hidden="1"/>
    <cellStyle name="Followed Hyperlink" xfId="1112" builtinId="9" hidden="1"/>
    <cellStyle name="Followed Hyperlink" xfId="1114" builtinId="9" hidden="1"/>
    <cellStyle name="Followed Hyperlink" xfId="1116" builtinId="9" hidden="1"/>
    <cellStyle name="Followed Hyperlink" xfId="1118" builtinId="9" hidden="1"/>
    <cellStyle name="Followed Hyperlink" xfId="1120" builtinId="9" hidden="1"/>
    <cellStyle name="Followed Hyperlink" xfId="1122" builtinId="9" hidden="1"/>
    <cellStyle name="Followed Hyperlink" xfId="1124" builtinId="9" hidden="1"/>
    <cellStyle name="Followed Hyperlink" xfId="1126" builtinId="9" hidden="1"/>
    <cellStyle name="Followed Hyperlink" xfId="1128" builtinId="9" hidden="1"/>
    <cellStyle name="Followed Hyperlink" xfId="1130" builtinId="9" hidden="1"/>
    <cellStyle name="Followed Hyperlink" xfId="1132" builtinId="9" hidden="1"/>
    <cellStyle name="Followed Hyperlink" xfId="1134" builtinId="9" hidden="1"/>
    <cellStyle name="Followed Hyperlink" xfId="1136" builtinId="9" hidden="1"/>
    <cellStyle name="Followed Hyperlink" xfId="1138" builtinId="9" hidden="1"/>
    <cellStyle name="Followed Hyperlink" xfId="1140" builtinId="9" hidden="1"/>
    <cellStyle name="Followed Hyperlink" xfId="1142" builtinId="9" hidden="1"/>
    <cellStyle name="Followed Hyperlink" xfId="1144" builtinId="9" hidden="1"/>
    <cellStyle name="Followed Hyperlink" xfId="1146" builtinId="9" hidden="1"/>
    <cellStyle name="Followed Hyperlink" xfId="1148" builtinId="9" hidden="1"/>
    <cellStyle name="Followed Hyperlink" xfId="1150" builtinId="9" hidden="1"/>
    <cellStyle name="Followed Hyperlink" xfId="1152" builtinId="9" hidden="1"/>
    <cellStyle name="Followed Hyperlink" xfId="1154" builtinId="9" hidden="1"/>
    <cellStyle name="Followed Hyperlink" xfId="1156" builtinId="9" hidden="1"/>
    <cellStyle name="Followed Hyperlink" xfId="1158" builtinId="9" hidden="1"/>
    <cellStyle name="Followed Hyperlink" xfId="1160" builtinId="9" hidden="1"/>
    <cellStyle name="Followed Hyperlink" xfId="1162" builtinId="9" hidden="1"/>
    <cellStyle name="Followed Hyperlink" xfId="1164" builtinId="9" hidden="1"/>
    <cellStyle name="Followed Hyperlink" xfId="1166" builtinId="9" hidden="1"/>
    <cellStyle name="Followed Hyperlink" xfId="1168" builtinId="9" hidden="1"/>
    <cellStyle name="Followed Hyperlink" xfId="1170" builtinId="9" hidden="1"/>
    <cellStyle name="Followed Hyperlink" xfId="1172" builtinId="9" hidden="1"/>
    <cellStyle name="Followed Hyperlink" xfId="1174" builtinId="9" hidden="1"/>
    <cellStyle name="Followed Hyperlink" xfId="1176" builtinId="9" hidden="1"/>
    <cellStyle name="Followed Hyperlink" xfId="1178" builtinId="9" hidden="1"/>
    <cellStyle name="Followed Hyperlink" xfId="1180" builtinId="9" hidden="1"/>
    <cellStyle name="Followed Hyperlink" xfId="1182" builtinId="9" hidden="1"/>
    <cellStyle name="Followed Hyperlink" xfId="1184" builtinId="9" hidden="1"/>
    <cellStyle name="Followed Hyperlink" xfId="1186" builtinId="9" hidden="1"/>
    <cellStyle name="Followed Hyperlink" xfId="1188" builtinId="9" hidden="1"/>
    <cellStyle name="Followed Hyperlink" xfId="1190" builtinId="9" hidden="1"/>
    <cellStyle name="Followed Hyperlink" xfId="1192" builtinId="9" hidden="1"/>
    <cellStyle name="Followed Hyperlink" xfId="1194" builtinId="9" hidden="1"/>
    <cellStyle name="Followed Hyperlink" xfId="1196" builtinId="9" hidden="1"/>
    <cellStyle name="Followed Hyperlink" xfId="1198" builtinId="9" hidden="1"/>
    <cellStyle name="Followed Hyperlink" xfId="1200" builtinId="9" hidden="1"/>
    <cellStyle name="Followed Hyperlink" xfId="1202" builtinId="9" hidden="1"/>
    <cellStyle name="Followed Hyperlink" xfId="1204" builtinId="9" hidden="1"/>
    <cellStyle name="Followed Hyperlink" xfId="1206" builtinId="9" hidden="1"/>
    <cellStyle name="Followed Hyperlink" xfId="1208" builtinId="9" hidden="1"/>
    <cellStyle name="Followed Hyperlink" xfId="1210" builtinId="9" hidden="1"/>
    <cellStyle name="Followed Hyperlink" xfId="1212" builtinId="9" hidden="1"/>
    <cellStyle name="Followed Hyperlink" xfId="1214" builtinId="9" hidden="1"/>
    <cellStyle name="Followed Hyperlink" xfId="1216" builtinId="9" hidden="1"/>
    <cellStyle name="Followed Hyperlink" xfId="1218" builtinId="9" hidden="1"/>
    <cellStyle name="Followed Hyperlink" xfId="1220" builtinId="9" hidden="1"/>
    <cellStyle name="Followed Hyperlink" xfId="1222" builtinId="9" hidden="1"/>
    <cellStyle name="Followed Hyperlink" xfId="1224" builtinId="9" hidden="1"/>
    <cellStyle name="Followed Hyperlink" xfId="1226" builtinId="9" hidden="1"/>
    <cellStyle name="Followed Hyperlink" xfId="1228" builtinId="9" hidden="1"/>
    <cellStyle name="Followed Hyperlink" xfId="1230" builtinId="9" hidden="1"/>
    <cellStyle name="Followed Hyperlink" xfId="1232" builtinId="9" hidden="1"/>
    <cellStyle name="Followed Hyperlink" xfId="1234" builtinId="9" hidden="1"/>
    <cellStyle name="Followed Hyperlink" xfId="1236" builtinId="9" hidden="1"/>
    <cellStyle name="Followed Hyperlink" xfId="1238" builtinId="9" hidden="1"/>
    <cellStyle name="Followed Hyperlink" xfId="1240" builtinId="9" hidden="1"/>
    <cellStyle name="Followed Hyperlink" xfId="1242" builtinId="9" hidden="1"/>
    <cellStyle name="Followed Hyperlink" xfId="1244" builtinId="9" hidden="1"/>
    <cellStyle name="Followed Hyperlink" xfId="1246" builtinId="9" hidden="1"/>
    <cellStyle name="Followed Hyperlink" xfId="1248" builtinId="9" hidden="1"/>
    <cellStyle name="Followed Hyperlink" xfId="1250" builtinId="9" hidden="1"/>
    <cellStyle name="Followed Hyperlink" xfId="1252" builtinId="9" hidden="1"/>
    <cellStyle name="Followed Hyperlink" xfId="1254" builtinId="9" hidden="1"/>
    <cellStyle name="Followed Hyperlink" xfId="1256" builtinId="9" hidden="1"/>
    <cellStyle name="Followed Hyperlink" xfId="1258" builtinId="9" hidden="1"/>
    <cellStyle name="Followed Hyperlink" xfId="1260" builtinId="9" hidden="1"/>
    <cellStyle name="Followed Hyperlink" xfId="1262" builtinId="9" hidden="1"/>
    <cellStyle name="Followed Hyperlink" xfId="1264" builtinId="9" hidden="1"/>
    <cellStyle name="Followed Hyperlink" xfId="1266" builtinId="9" hidden="1"/>
    <cellStyle name="Followed Hyperlink" xfId="1268" builtinId="9" hidden="1"/>
    <cellStyle name="Followed Hyperlink" xfId="1270" builtinId="9" hidden="1"/>
    <cellStyle name="Followed Hyperlink" xfId="1272" builtinId="9" hidden="1"/>
    <cellStyle name="Followed Hyperlink" xfId="1274" builtinId="9" hidden="1"/>
    <cellStyle name="Followed Hyperlink" xfId="1276" builtinId="9" hidden="1"/>
    <cellStyle name="Followed Hyperlink" xfId="1278" builtinId="9" hidden="1"/>
    <cellStyle name="Followed Hyperlink" xfId="1280" builtinId="9" hidden="1"/>
    <cellStyle name="Followed Hyperlink" xfId="1282" builtinId="9" hidden="1"/>
    <cellStyle name="Followed Hyperlink" xfId="1284" builtinId="9" hidden="1"/>
    <cellStyle name="Followed Hyperlink" xfId="1286" builtinId="9" hidden="1"/>
    <cellStyle name="Followed Hyperlink" xfId="1288" builtinId="9" hidden="1"/>
    <cellStyle name="Followed Hyperlink" xfId="1290" builtinId="9" hidden="1"/>
    <cellStyle name="Followed Hyperlink" xfId="1292" builtinId="9" hidden="1"/>
    <cellStyle name="Followed Hyperlink" xfId="1294" builtinId="9" hidden="1"/>
    <cellStyle name="Followed Hyperlink" xfId="1296" builtinId="9" hidden="1"/>
    <cellStyle name="Followed Hyperlink" xfId="1298" builtinId="9" hidden="1"/>
    <cellStyle name="Followed Hyperlink" xfId="1300" builtinId="9" hidden="1"/>
    <cellStyle name="Followed Hyperlink" xfId="1302" builtinId="9" hidden="1"/>
    <cellStyle name="Followed Hyperlink" xfId="1304" builtinId="9" hidden="1"/>
    <cellStyle name="Followed Hyperlink" xfId="1306" builtinId="9" hidden="1"/>
    <cellStyle name="Followed Hyperlink" xfId="1308" builtinId="9" hidden="1"/>
    <cellStyle name="Followed Hyperlink" xfId="1310" builtinId="9" hidden="1"/>
    <cellStyle name="Followed Hyperlink" xfId="1312" builtinId="9" hidden="1"/>
    <cellStyle name="Followed Hyperlink" xfId="1314" builtinId="9" hidden="1"/>
    <cellStyle name="Followed Hyperlink" xfId="1316" builtinId="9" hidden="1"/>
    <cellStyle name="Followed Hyperlink" xfId="1318" builtinId="9" hidden="1"/>
    <cellStyle name="Followed Hyperlink" xfId="1320" builtinId="9" hidden="1"/>
    <cellStyle name="Followed Hyperlink" xfId="1322" builtinId="9" hidden="1"/>
    <cellStyle name="Followed Hyperlink" xfId="1324" builtinId="9" hidden="1"/>
    <cellStyle name="Followed Hyperlink" xfId="1325" builtinId="9" hidden="1"/>
    <cellStyle name="Followed Hyperlink" xfId="1326" builtinId="9" hidden="1"/>
    <cellStyle name="Followed Hyperlink" xfId="1327" builtinId="9" hidden="1"/>
    <cellStyle name="Followed Hyperlink" xfId="1328" builtinId="9" hidden="1"/>
    <cellStyle name="Followed Hyperlink" xfId="1329" builtinId="9" hidden="1"/>
    <cellStyle name="Followed Hyperlink" xfId="1330" builtinId="9" hidden="1"/>
    <cellStyle name="Followed Hyperlink" xfId="1331" builtinId="9" hidden="1"/>
    <cellStyle name="Followed Hyperlink" xfId="1332" builtinId="9" hidden="1"/>
    <cellStyle name="Followed Hyperlink" xfId="1333" builtinId="9" hidden="1"/>
    <cellStyle name="Followed Hyperlink" xfId="1334" builtinId="9" hidden="1"/>
    <cellStyle name="Followed Hyperlink" xfId="1335" builtinId="9" hidden="1"/>
    <cellStyle name="Followed Hyperlink" xfId="1336" builtinId="9" hidden="1"/>
    <cellStyle name="Followed Hyperlink" xfId="1337" builtinId="9" hidden="1"/>
    <cellStyle name="Followed Hyperlink" xfId="1338" builtinId="9" hidden="1"/>
    <cellStyle name="Followed Hyperlink" xfId="1339" builtinId="9" hidden="1"/>
    <cellStyle name="Followed Hyperlink" xfId="1340" builtinId="9" hidden="1"/>
    <cellStyle name="Followed Hyperlink" xfId="1341" builtinId="9" hidden="1"/>
    <cellStyle name="Followed Hyperlink" xfId="1342" builtinId="9" hidden="1"/>
    <cellStyle name="Followed Hyperlink" xfId="1343" builtinId="9" hidden="1"/>
    <cellStyle name="Followed Hyperlink" xfId="1344" builtinId="9" hidden="1"/>
    <cellStyle name="Followed Hyperlink" xfId="1345" builtinId="9" hidden="1"/>
    <cellStyle name="Followed Hyperlink" xfId="1346" builtinId="9" hidden="1"/>
    <cellStyle name="Followed Hyperlink" xfId="1347" builtinId="9" hidden="1"/>
    <cellStyle name="Followed Hyperlink" xfId="1348" builtinId="9" hidden="1"/>
    <cellStyle name="Followed Hyperlink" xfId="1349" builtinId="9" hidden="1"/>
    <cellStyle name="Followed Hyperlink" xfId="1350" builtinId="9" hidden="1"/>
    <cellStyle name="Followed Hyperlink" xfId="1351" builtinId="9" hidden="1"/>
    <cellStyle name="Followed Hyperlink" xfId="1352" builtinId="9" hidden="1"/>
    <cellStyle name="Followed Hyperlink" xfId="1353" builtinId="9" hidden="1"/>
    <cellStyle name="Followed Hyperlink" xfId="1354" builtinId="9" hidden="1"/>
    <cellStyle name="Followed Hyperlink" xfId="1355" builtinId="9" hidden="1"/>
    <cellStyle name="Followed Hyperlink" xfId="1356" builtinId="9" hidden="1"/>
    <cellStyle name="Followed Hyperlink" xfId="1357" builtinId="9" hidden="1"/>
    <cellStyle name="Followed Hyperlink" xfId="1358" builtinId="9" hidden="1"/>
    <cellStyle name="Followed Hyperlink" xfId="1359" builtinId="9" hidden="1"/>
    <cellStyle name="Followed Hyperlink" xfId="1360" builtinId="9" hidden="1"/>
    <cellStyle name="Followed Hyperlink" xfId="1361" builtinId="9" hidden="1"/>
    <cellStyle name="Followed Hyperlink" xfId="1362" builtinId="9" hidden="1"/>
    <cellStyle name="Followed Hyperlink" xfId="1363" builtinId="9" hidden="1"/>
    <cellStyle name="Followed Hyperlink" xfId="1364" builtinId="9" hidden="1"/>
    <cellStyle name="Followed Hyperlink" xfId="1365" builtinId="9" hidden="1"/>
    <cellStyle name="Followed Hyperlink" xfId="1366" builtinId="9" hidden="1"/>
    <cellStyle name="Followed Hyperlink" xfId="1367" builtinId="9" hidden="1"/>
    <cellStyle name="Followed Hyperlink" xfId="1368" builtinId="9" hidden="1"/>
    <cellStyle name="Followed Hyperlink" xfId="1369" builtinId="9" hidden="1"/>
    <cellStyle name="Followed Hyperlink" xfId="1370" builtinId="9" hidden="1"/>
    <cellStyle name="Followed Hyperlink" xfId="1371" builtinId="9" hidden="1"/>
    <cellStyle name="Followed Hyperlink" xfId="1372" builtinId="9" hidden="1"/>
    <cellStyle name="Followed Hyperlink" xfId="1373" builtinId="9" hidden="1"/>
    <cellStyle name="Followed Hyperlink" xfId="1374" builtinId="9" hidden="1"/>
    <cellStyle name="Followed Hyperlink" xfId="1375" builtinId="9" hidden="1"/>
    <cellStyle name="Followed Hyperlink" xfId="1376" builtinId="9" hidden="1"/>
    <cellStyle name="Followed Hyperlink" xfId="1377" builtinId="9" hidden="1"/>
    <cellStyle name="Followed Hyperlink" xfId="1378" builtinId="9" hidden="1"/>
    <cellStyle name="Followed Hyperlink" xfId="1379" builtinId="9" hidden="1"/>
    <cellStyle name="Followed Hyperlink" xfId="1380" builtinId="9" hidden="1"/>
    <cellStyle name="Followed Hyperlink" xfId="1381" builtinId="9" hidden="1"/>
    <cellStyle name="Followed Hyperlink" xfId="1382" builtinId="9" hidden="1"/>
    <cellStyle name="Followed Hyperlink" xfId="1383" builtinId="9" hidden="1"/>
    <cellStyle name="Followed Hyperlink" xfId="1384" builtinId="9" hidden="1"/>
    <cellStyle name="Followed Hyperlink" xfId="1385" builtinId="9" hidden="1"/>
    <cellStyle name="Followed Hyperlink" xfId="1386" builtinId="9" hidden="1"/>
    <cellStyle name="Followed Hyperlink" xfId="1387" builtinId="9" hidden="1"/>
    <cellStyle name="Followed Hyperlink" xfId="1388" builtinId="9" hidden="1"/>
    <cellStyle name="Followed Hyperlink" xfId="1389" builtinId="9" hidden="1"/>
    <cellStyle name="Followed Hyperlink" xfId="1390" builtinId="9" hidden="1"/>
    <cellStyle name="Followed Hyperlink" xfId="1391" builtinId="9" hidden="1"/>
    <cellStyle name="Followed Hyperlink" xfId="1392" builtinId="9" hidden="1"/>
    <cellStyle name="Followed Hyperlink" xfId="1393" builtinId="9" hidden="1"/>
    <cellStyle name="Followed Hyperlink" xfId="1394" builtinId="9" hidden="1"/>
    <cellStyle name="Followed Hyperlink" xfId="1395" builtinId="9" hidden="1"/>
    <cellStyle name="Followed Hyperlink" xfId="1396" builtinId="9" hidden="1"/>
    <cellStyle name="Followed Hyperlink" xfId="1397" builtinId="9" hidden="1"/>
    <cellStyle name="Followed Hyperlink" xfId="1398" builtinId="9" hidden="1"/>
    <cellStyle name="Followed Hyperlink" xfId="1399" builtinId="9" hidden="1"/>
    <cellStyle name="Followed Hyperlink" xfId="1400" builtinId="9" hidden="1"/>
    <cellStyle name="Followed Hyperlink" xfId="1402" builtinId="9" hidden="1"/>
    <cellStyle name="Followed Hyperlink" xfId="1404" builtinId="9" hidden="1"/>
    <cellStyle name="Followed Hyperlink" xfId="1406" builtinId="9" hidden="1"/>
    <cellStyle name="Followed Hyperlink" xfId="1408" builtinId="9" hidden="1"/>
    <cellStyle name="Followed Hyperlink" xfId="1410" builtinId="9" hidden="1"/>
    <cellStyle name="Followed Hyperlink" xfId="1412" builtinId="9" hidden="1"/>
    <cellStyle name="Followed Hyperlink" xfId="1414" builtinId="9" hidden="1"/>
    <cellStyle name="Followed Hyperlink" xfId="1416" builtinId="9" hidden="1"/>
    <cellStyle name="Followed Hyperlink" xfId="1418" builtinId="9" hidden="1"/>
    <cellStyle name="Followed Hyperlink" xfId="1420" builtinId="9" hidden="1"/>
    <cellStyle name="Followed Hyperlink" xfId="1422" builtinId="9" hidden="1"/>
    <cellStyle name="Followed Hyperlink" xfId="1424" builtinId="9" hidden="1"/>
    <cellStyle name="Followed Hyperlink" xfId="1426" builtinId="9" hidden="1"/>
    <cellStyle name="Followed Hyperlink" xfId="1428" builtinId="9" hidden="1"/>
    <cellStyle name="Followed Hyperlink" xfId="1430" builtinId="9" hidden="1"/>
    <cellStyle name="Followed Hyperlink" xfId="1432" builtinId="9" hidden="1"/>
    <cellStyle name="Followed Hyperlink" xfId="1434" builtinId="9" hidden="1"/>
    <cellStyle name="Followed Hyperlink" xfId="1436" builtinId="9" hidden="1"/>
    <cellStyle name="Followed Hyperlink" xfId="1438" builtinId="9" hidden="1"/>
    <cellStyle name="Followed Hyperlink" xfId="1440" builtinId="9" hidden="1"/>
    <cellStyle name="Followed Hyperlink" xfId="1442" builtinId="9" hidden="1"/>
    <cellStyle name="Followed Hyperlink" xfId="1444" builtinId="9" hidden="1"/>
    <cellStyle name="Followed Hyperlink" xfId="1446" builtinId="9" hidden="1"/>
    <cellStyle name="Followed Hyperlink" xfId="1448" builtinId="9" hidden="1"/>
    <cellStyle name="Followed Hyperlink" xfId="1450" builtinId="9" hidden="1"/>
    <cellStyle name="Followed Hyperlink" xfId="1452" builtinId="9" hidden="1"/>
    <cellStyle name="Followed Hyperlink" xfId="1454" builtinId="9" hidden="1"/>
    <cellStyle name="Followed Hyperlink" xfId="1456" builtinId="9" hidden="1"/>
    <cellStyle name="Followed Hyperlink" xfId="1458" builtinId="9" hidden="1"/>
    <cellStyle name="Followed Hyperlink" xfId="1460" builtinId="9" hidden="1"/>
    <cellStyle name="Followed Hyperlink" xfId="1462" builtinId="9" hidden="1"/>
    <cellStyle name="Followed Hyperlink" xfId="1464" builtinId="9" hidden="1"/>
    <cellStyle name="Followed Hyperlink" xfId="1466" builtinId="9" hidden="1"/>
    <cellStyle name="Followed Hyperlink" xfId="1468" builtinId="9" hidden="1"/>
    <cellStyle name="Followed Hyperlink" xfId="1470" builtinId="9" hidden="1"/>
    <cellStyle name="Followed Hyperlink" xfId="1472"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hidden="1"/>
    <cellStyle name="Hyperlink" xfId="1105" builtinId="8" hidden="1"/>
    <cellStyle name="Hyperlink" xfId="1107" builtinId="8" hidden="1"/>
    <cellStyle name="Hyperlink" xfId="1109" builtinId="8" hidden="1"/>
    <cellStyle name="Hyperlink" xfId="1111" builtinId="8" hidden="1"/>
    <cellStyle name="Hyperlink" xfId="1113" builtinId="8" hidden="1"/>
    <cellStyle name="Hyperlink" xfId="1115" builtinId="8" hidden="1"/>
    <cellStyle name="Hyperlink" xfId="1117" builtinId="8" hidden="1"/>
    <cellStyle name="Hyperlink" xfId="1119" builtinId="8" hidden="1"/>
    <cellStyle name="Hyperlink" xfId="1121" builtinId="8" hidden="1"/>
    <cellStyle name="Hyperlink" xfId="1123" builtinId="8" hidden="1"/>
    <cellStyle name="Hyperlink" xfId="1125" builtinId="8" hidden="1"/>
    <cellStyle name="Hyperlink" xfId="1127" builtinId="8" hidden="1"/>
    <cellStyle name="Hyperlink" xfId="1129" builtinId="8" hidden="1"/>
    <cellStyle name="Hyperlink" xfId="1131" builtinId="8" hidden="1"/>
    <cellStyle name="Hyperlink" xfId="1133" builtinId="8" hidden="1"/>
    <cellStyle name="Hyperlink" xfId="1135" builtinId="8" hidden="1"/>
    <cellStyle name="Hyperlink" xfId="1137" builtinId="8" hidden="1"/>
    <cellStyle name="Hyperlink" xfId="1139" builtinId="8" hidden="1"/>
    <cellStyle name="Hyperlink" xfId="1141" builtinId="8" hidden="1"/>
    <cellStyle name="Hyperlink" xfId="1143" builtinId="8" hidden="1"/>
    <cellStyle name="Hyperlink" xfId="1145" builtinId="8" hidden="1"/>
    <cellStyle name="Hyperlink" xfId="1147" builtinId="8" hidden="1"/>
    <cellStyle name="Hyperlink" xfId="1149" builtinId="8" hidden="1"/>
    <cellStyle name="Hyperlink" xfId="1151" builtinId="8" hidden="1"/>
    <cellStyle name="Hyperlink" xfId="1153" builtinId="8" hidden="1"/>
    <cellStyle name="Hyperlink" xfId="1155" builtinId="8" hidden="1"/>
    <cellStyle name="Hyperlink" xfId="1157" builtinId="8" hidden="1"/>
    <cellStyle name="Hyperlink" xfId="1159" builtinId="8" hidden="1"/>
    <cellStyle name="Hyperlink" xfId="1161" builtinId="8" hidden="1"/>
    <cellStyle name="Hyperlink" xfId="1163" builtinId="8" hidden="1"/>
    <cellStyle name="Hyperlink" xfId="1165" builtinId="8" hidden="1"/>
    <cellStyle name="Hyperlink" xfId="1167" builtinId="8" hidden="1"/>
    <cellStyle name="Hyperlink" xfId="1169" builtinId="8" hidden="1"/>
    <cellStyle name="Hyperlink" xfId="1171" builtinId="8" hidden="1"/>
    <cellStyle name="Hyperlink" xfId="1173" builtinId="8" hidden="1"/>
    <cellStyle name="Hyperlink" xfId="1175" builtinId="8" hidden="1"/>
    <cellStyle name="Hyperlink" xfId="1177" builtinId="8" hidden="1"/>
    <cellStyle name="Hyperlink" xfId="1179" builtinId="8" hidden="1"/>
    <cellStyle name="Hyperlink" xfId="1181" builtinId="8" hidden="1"/>
    <cellStyle name="Hyperlink" xfId="1183" builtinId="8" hidden="1"/>
    <cellStyle name="Hyperlink" xfId="1185" builtinId="8" hidden="1"/>
    <cellStyle name="Hyperlink" xfId="1187" builtinId="8" hidden="1"/>
    <cellStyle name="Hyperlink" xfId="1189" builtinId="8" hidden="1"/>
    <cellStyle name="Hyperlink" xfId="1191" builtinId="8" hidden="1"/>
    <cellStyle name="Hyperlink" xfId="1193" builtinId="8" hidden="1"/>
    <cellStyle name="Hyperlink" xfId="1195" builtinId="8" hidden="1"/>
    <cellStyle name="Hyperlink" xfId="1197" builtinId="8" hidden="1"/>
    <cellStyle name="Hyperlink" xfId="1199" builtinId="8" hidden="1"/>
    <cellStyle name="Hyperlink" xfId="1201" builtinId="8" hidden="1"/>
    <cellStyle name="Hyperlink" xfId="1203" builtinId="8" hidden="1"/>
    <cellStyle name="Hyperlink" xfId="1205" builtinId="8" hidden="1"/>
    <cellStyle name="Hyperlink" xfId="1207" builtinId="8" hidden="1"/>
    <cellStyle name="Hyperlink" xfId="1209" builtinId="8" hidden="1"/>
    <cellStyle name="Hyperlink" xfId="1211" builtinId="8" hidden="1"/>
    <cellStyle name="Hyperlink" xfId="1213" builtinId="8" hidden="1"/>
    <cellStyle name="Hyperlink" xfId="1215" builtinId="8" hidden="1"/>
    <cellStyle name="Hyperlink" xfId="1217" builtinId="8" hidden="1"/>
    <cellStyle name="Hyperlink" xfId="1219" builtinId="8" hidden="1"/>
    <cellStyle name="Hyperlink" xfId="1221" builtinId="8" hidden="1"/>
    <cellStyle name="Hyperlink" xfId="1223" builtinId="8" hidden="1"/>
    <cellStyle name="Hyperlink" xfId="1225" builtinId="8" hidden="1"/>
    <cellStyle name="Hyperlink" xfId="1227" builtinId="8" hidden="1"/>
    <cellStyle name="Hyperlink" xfId="1229" builtinId="8" hidden="1"/>
    <cellStyle name="Hyperlink" xfId="1231" builtinId="8" hidden="1"/>
    <cellStyle name="Hyperlink" xfId="1233" builtinId="8" hidden="1"/>
    <cellStyle name="Hyperlink" xfId="1235" builtinId="8" hidden="1"/>
    <cellStyle name="Hyperlink" xfId="1237" builtinId="8" hidden="1"/>
    <cellStyle name="Hyperlink" xfId="1239" builtinId="8" hidden="1"/>
    <cellStyle name="Hyperlink" xfId="1241" builtinId="8" hidden="1"/>
    <cellStyle name="Hyperlink" xfId="1243" builtinId="8" hidden="1"/>
    <cellStyle name="Hyperlink" xfId="1245" builtinId="8" hidden="1"/>
    <cellStyle name="Hyperlink" xfId="1247" builtinId="8" hidden="1"/>
    <cellStyle name="Hyperlink" xfId="1249" builtinId="8" hidden="1"/>
    <cellStyle name="Hyperlink" xfId="1251" builtinId="8" hidden="1"/>
    <cellStyle name="Hyperlink" xfId="1253" builtinId="8" hidden="1"/>
    <cellStyle name="Hyperlink" xfId="1255" builtinId="8" hidden="1"/>
    <cellStyle name="Hyperlink" xfId="1257" builtinId="8" hidden="1"/>
    <cellStyle name="Hyperlink" xfId="1259" builtinId="8" hidden="1"/>
    <cellStyle name="Hyperlink" xfId="1261" builtinId="8" hidden="1"/>
    <cellStyle name="Hyperlink" xfId="1263" builtinId="8" hidden="1"/>
    <cellStyle name="Hyperlink" xfId="1265" builtinId="8" hidden="1"/>
    <cellStyle name="Hyperlink" xfId="1267" builtinId="8" hidden="1"/>
    <cellStyle name="Hyperlink" xfId="1269" builtinId="8" hidden="1"/>
    <cellStyle name="Hyperlink" xfId="1271" builtinId="8" hidden="1"/>
    <cellStyle name="Hyperlink" xfId="1273" builtinId="8" hidden="1"/>
    <cellStyle name="Hyperlink" xfId="1275" builtinId="8" hidden="1"/>
    <cellStyle name="Hyperlink" xfId="1277" builtinId="8" hidden="1"/>
    <cellStyle name="Hyperlink" xfId="1279" builtinId="8" hidden="1"/>
    <cellStyle name="Hyperlink" xfId="1281" builtinId="8" hidden="1"/>
    <cellStyle name="Hyperlink" xfId="1283" builtinId="8" hidden="1"/>
    <cellStyle name="Hyperlink" xfId="1285" builtinId="8" hidden="1"/>
    <cellStyle name="Hyperlink" xfId="1287" builtinId="8" hidden="1"/>
    <cellStyle name="Hyperlink" xfId="1289" builtinId="8" hidden="1"/>
    <cellStyle name="Hyperlink" xfId="1291" builtinId="8" hidden="1"/>
    <cellStyle name="Hyperlink" xfId="1293" builtinId="8" hidden="1"/>
    <cellStyle name="Hyperlink" xfId="1295" builtinId="8" hidden="1"/>
    <cellStyle name="Hyperlink" xfId="1297" builtinId="8" hidden="1"/>
    <cellStyle name="Hyperlink" xfId="1299" builtinId="8" hidden="1"/>
    <cellStyle name="Hyperlink" xfId="1301" builtinId="8" hidden="1"/>
    <cellStyle name="Hyperlink" xfId="1303" builtinId="8" hidden="1"/>
    <cellStyle name="Hyperlink" xfId="1305" builtinId="8" hidden="1"/>
    <cellStyle name="Hyperlink" xfId="1307" builtinId="8" hidden="1"/>
    <cellStyle name="Hyperlink" xfId="1309" builtinId="8" hidden="1"/>
    <cellStyle name="Hyperlink" xfId="1311" builtinId="8" hidden="1"/>
    <cellStyle name="Hyperlink" xfId="1313" builtinId="8" hidden="1"/>
    <cellStyle name="Hyperlink" xfId="1315" builtinId="8" hidden="1"/>
    <cellStyle name="Hyperlink" xfId="1317" builtinId="8" hidden="1"/>
    <cellStyle name="Hyperlink" xfId="1319" builtinId="8" hidden="1"/>
    <cellStyle name="Hyperlink" xfId="1321" builtinId="8" hidden="1"/>
    <cellStyle name="Hyperlink" xfId="1323" builtinId="8" hidden="1"/>
    <cellStyle name="Hyperlink" xfId="1401" builtinId="8" hidden="1"/>
    <cellStyle name="Hyperlink" xfId="1403" builtinId="8" hidden="1"/>
    <cellStyle name="Hyperlink" xfId="1405" builtinId="8" hidden="1"/>
    <cellStyle name="Hyperlink" xfId="1407" builtinId="8" hidden="1"/>
    <cellStyle name="Hyperlink" xfId="1409" builtinId="8" hidden="1"/>
    <cellStyle name="Hyperlink" xfId="1411" builtinId="8" hidden="1"/>
    <cellStyle name="Hyperlink" xfId="1413" builtinId="8" hidden="1"/>
    <cellStyle name="Hyperlink" xfId="1415" builtinId="8" hidden="1"/>
    <cellStyle name="Hyperlink" xfId="1417" builtinId="8" hidden="1"/>
    <cellStyle name="Hyperlink" xfId="1419" builtinId="8" hidden="1"/>
    <cellStyle name="Hyperlink" xfId="1421" builtinId="8" hidden="1"/>
    <cellStyle name="Hyperlink" xfId="1423" builtinId="8" hidden="1"/>
    <cellStyle name="Hyperlink" xfId="1425" builtinId="8" hidden="1"/>
    <cellStyle name="Hyperlink" xfId="1427" builtinId="8" hidden="1"/>
    <cellStyle name="Hyperlink" xfId="1429" builtinId="8" hidden="1"/>
    <cellStyle name="Hyperlink" xfId="1431" builtinId="8" hidden="1"/>
    <cellStyle name="Hyperlink" xfId="1433" builtinId="8" hidden="1"/>
    <cellStyle name="Hyperlink" xfId="1435" builtinId="8" hidden="1"/>
    <cellStyle name="Hyperlink" xfId="1437" builtinId="8" hidden="1"/>
    <cellStyle name="Hyperlink" xfId="1439" builtinId="8" hidden="1"/>
    <cellStyle name="Hyperlink" xfId="1441" builtinId="8" hidden="1"/>
    <cellStyle name="Hyperlink" xfId="1443" builtinId="8" hidden="1"/>
    <cellStyle name="Hyperlink" xfId="1445" builtinId="8" hidden="1"/>
    <cellStyle name="Hyperlink" xfId="1447" builtinId="8" hidden="1"/>
    <cellStyle name="Hyperlink" xfId="1449" builtinId="8" hidden="1"/>
    <cellStyle name="Hyperlink" xfId="1451" builtinId="8" hidden="1"/>
    <cellStyle name="Hyperlink" xfId="1453" builtinId="8" hidden="1"/>
    <cellStyle name="Hyperlink" xfId="1455" builtinId="8" hidden="1"/>
    <cellStyle name="Hyperlink" xfId="1457" builtinId="8" hidden="1"/>
    <cellStyle name="Hyperlink" xfId="1459" builtinId="8" hidden="1"/>
    <cellStyle name="Hyperlink" xfId="1461" builtinId="8" hidden="1"/>
    <cellStyle name="Hyperlink" xfId="1463" builtinId="8" hidden="1"/>
    <cellStyle name="Hyperlink" xfId="1465" builtinId="8" hidden="1"/>
    <cellStyle name="Hyperlink" xfId="1467" builtinId="8" hidden="1"/>
    <cellStyle name="Hyperlink" xfId="1469" builtinId="8" hidden="1"/>
    <cellStyle name="Hyperlink" xfId="1471" builtinId="8" hidden="1"/>
    <cellStyle name="Hyperlink" xfId="1473" builtinId="8"/>
    <cellStyle name="Normal" xfId="0" builtinId="0"/>
    <cellStyle name="Percent" xfId="30" builtinId="5"/>
  </cellStyles>
  <dxfs count="3">
    <dxf>
      <fill>
        <patternFill>
          <bgColor rgb="FFFFC000"/>
        </patternFill>
      </fill>
      <border>
        <left style="thin">
          <color auto="1"/>
        </left>
        <right style="thin">
          <color auto="1"/>
        </right>
        <top style="thin">
          <color auto="1"/>
        </top>
        <bottom style="thin">
          <color auto="1"/>
        </bottom>
      </border>
    </dxf>
    <dxf>
      <fill>
        <patternFill>
          <bgColor theme="5" tint="0.59996337778862885"/>
        </patternFill>
      </fill>
    </dxf>
    <dxf>
      <fill>
        <patternFill>
          <bgColor theme="6" tint="0.39994506668294322"/>
        </patternFill>
      </fill>
    </dxf>
  </dxfs>
  <tableStyles count="0" defaultTableStyle="TableStyleMedium9" defaultPivotStyle="PivotStyleMedium4"/>
  <colors>
    <mruColors>
      <color rgb="FFFFE471"/>
      <color rgb="FFFF9933"/>
      <color rgb="FFFFCC00"/>
      <color rgb="FF006600"/>
      <color rgb="FFFDB751"/>
      <color rgb="FFFDA35F"/>
      <color rgb="FF005856"/>
      <color rgb="FFFDDD69"/>
      <color rgb="FFFF9966"/>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4.tmp"/><Relationship Id="rId1" Type="http://schemas.openxmlformats.org/officeDocument/2006/relationships/image" Target="../media/image3.tmp"/></Relationships>
</file>

<file path=xl/drawings/drawing1.xml><?xml version="1.0" encoding="utf-8"?>
<xdr:wsDr xmlns:xdr="http://schemas.openxmlformats.org/drawingml/2006/spreadsheetDrawing" xmlns:a="http://schemas.openxmlformats.org/drawingml/2006/main">
  <xdr:twoCellAnchor editAs="oneCell">
    <xdr:from>
      <xdr:col>4</xdr:col>
      <xdr:colOff>28574</xdr:colOff>
      <xdr:row>24</xdr:row>
      <xdr:rowOff>368715</xdr:rowOff>
    </xdr:from>
    <xdr:to>
      <xdr:col>8</xdr:col>
      <xdr:colOff>516254</xdr:colOff>
      <xdr:row>24</xdr:row>
      <xdr:rowOff>968374</xdr:rowOff>
    </xdr:to>
    <xdr:pic>
      <xdr:nvPicPr>
        <xdr:cNvPr id="2" name="Picture 1" descr="Screen Shot 2014-02-21 at 11.10.59 AM.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14624" y="18237615"/>
          <a:ext cx="5031105" cy="59203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104775</xdr:colOff>
      <xdr:row>0</xdr:row>
      <xdr:rowOff>171450</xdr:rowOff>
    </xdr:from>
    <xdr:to>
      <xdr:col>3</xdr:col>
      <xdr:colOff>781323</xdr:colOff>
      <xdr:row>2</xdr:row>
      <xdr:rowOff>53524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171450"/>
          <a:ext cx="1952898" cy="13146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1</xdr:row>
      <xdr:rowOff>47625</xdr:rowOff>
    </xdr:from>
    <xdr:to>
      <xdr:col>5</xdr:col>
      <xdr:colOff>362223</xdr:colOff>
      <xdr:row>3</xdr:row>
      <xdr:rowOff>184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228600"/>
          <a:ext cx="1952898" cy="13146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238398</xdr:colOff>
      <xdr:row>1</xdr:row>
      <xdr:rowOff>1314634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80975"/>
          <a:ext cx="1952898" cy="13146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6</xdr:col>
      <xdr:colOff>295548</xdr:colOff>
      <xdr:row>2</xdr:row>
      <xdr:rowOff>47809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80975"/>
          <a:ext cx="1952898" cy="13146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1</xdr:row>
      <xdr:rowOff>9525</xdr:rowOff>
    </xdr:from>
    <xdr:to>
      <xdr:col>7</xdr:col>
      <xdr:colOff>66948</xdr:colOff>
      <xdr:row>2</xdr:row>
      <xdr:rowOff>47809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190500"/>
          <a:ext cx="1952898" cy="13146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238125</xdr:colOff>
      <xdr:row>1</xdr:row>
      <xdr:rowOff>66675</xdr:rowOff>
    </xdr:from>
    <xdr:to>
      <xdr:col>4</xdr:col>
      <xdr:colOff>19323</xdr:colOff>
      <xdr:row>2</xdr:row>
      <xdr:rowOff>1181284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247650"/>
          <a:ext cx="1952898" cy="13146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85725</xdr:colOff>
      <xdr:row>1</xdr:row>
      <xdr:rowOff>57150</xdr:rowOff>
    </xdr:from>
    <xdr:to>
      <xdr:col>3</xdr:col>
      <xdr:colOff>590823</xdr:colOff>
      <xdr:row>2</xdr:row>
      <xdr:rowOff>1162234</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238125"/>
          <a:ext cx="1952898" cy="13146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104775</xdr:colOff>
      <xdr:row>3</xdr:row>
      <xdr:rowOff>175259</xdr:rowOff>
    </xdr:from>
    <xdr:to>
      <xdr:col>31</xdr:col>
      <xdr:colOff>28575</xdr:colOff>
      <xdr:row>42</xdr:row>
      <xdr:rowOff>115270</xdr:rowOff>
    </xdr:to>
    <xdr:pic>
      <xdr:nvPicPr>
        <xdr:cNvPr id="3" name="Picture 2" descr="Screen Clippin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7695" y="769619"/>
          <a:ext cx="7421880" cy="7407611"/>
        </a:xfrm>
        <a:prstGeom prst="rect">
          <a:avLst/>
        </a:prstGeom>
      </xdr:spPr>
    </xdr:pic>
    <xdr:clientData/>
  </xdr:twoCellAnchor>
  <xdr:twoCellAnchor editAs="oneCell">
    <xdr:from>
      <xdr:col>1</xdr:col>
      <xdr:colOff>180976</xdr:colOff>
      <xdr:row>40</xdr:row>
      <xdr:rowOff>86241</xdr:rowOff>
    </xdr:from>
    <xdr:to>
      <xdr:col>29</xdr:col>
      <xdr:colOff>219076</xdr:colOff>
      <xdr:row>51</xdr:row>
      <xdr:rowOff>133555</xdr:rowOff>
    </xdr:to>
    <xdr:pic>
      <xdr:nvPicPr>
        <xdr:cNvPr id="4" name="Picture 3" descr="Screen Clipping">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5801" y="7811016"/>
          <a:ext cx="7067550" cy="20570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resnet.us/blog/wp-content/uploads/2016/01/ANSI-RESNET-ICC_380-2016-posted-on-website-6-15-16.pdf"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R225"/>
  <sheetViews>
    <sheetView tabSelected="1" zoomScaleNormal="100" zoomScalePageLayoutView="125" workbookViewId="0">
      <selection activeCell="U3" sqref="U3"/>
    </sheetView>
  </sheetViews>
  <sheetFormatPr defaultColWidth="11" defaultRowHeight="15.6" x14ac:dyDescent="0.3"/>
  <cols>
    <col min="1" max="1" width="1.8984375" customWidth="1"/>
    <col min="2" max="2" width="6" style="1" customWidth="1"/>
    <col min="3" max="3" width="9" style="1" customWidth="1"/>
    <col min="4" max="4" width="13.5" style="1" customWidth="1"/>
    <col min="5" max="5" width="13.19921875" style="1" customWidth="1"/>
    <col min="6" max="7" width="13.8984375" customWidth="1"/>
    <col min="8" max="8" width="18.69921875" style="1" customWidth="1"/>
    <col min="9" max="9" width="18.19921875" style="1" customWidth="1"/>
    <col min="10" max="10" width="23.59765625" customWidth="1"/>
    <col min="11" max="11" width="25.09765625" style="1" customWidth="1"/>
    <col min="12" max="12" width="6.09765625" style="1" customWidth="1"/>
    <col min="13" max="13" width="2" customWidth="1"/>
    <col min="14" max="18" width="0" hidden="1" customWidth="1"/>
  </cols>
  <sheetData>
    <row r="1" spans="1:18" ht="14.25" customHeight="1" thickBot="1" x14ac:dyDescent="0.35">
      <c r="A1" s="60"/>
      <c r="B1" s="61"/>
      <c r="C1" s="61"/>
      <c r="D1" s="61"/>
      <c r="E1" s="61"/>
      <c r="F1" s="61"/>
      <c r="G1" s="61"/>
      <c r="H1" s="61"/>
      <c r="I1" s="61"/>
      <c r="J1" s="61"/>
      <c r="K1" s="61"/>
      <c r="L1" s="61"/>
      <c r="M1" s="62"/>
    </row>
    <row r="2" spans="1:18" s="1" customFormat="1" ht="98.25" customHeight="1" x14ac:dyDescent="0.3">
      <c r="A2" s="63"/>
      <c r="B2" s="372" t="s">
        <v>587</v>
      </c>
      <c r="C2" s="373"/>
      <c r="D2" s="373"/>
      <c r="E2" s="373"/>
      <c r="F2" s="373"/>
      <c r="G2" s="373"/>
      <c r="H2" s="373"/>
      <c r="I2" s="373"/>
      <c r="J2" s="373"/>
      <c r="K2" s="373"/>
      <c r="L2" s="374"/>
      <c r="M2" s="64"/>
    </row>
    <row r="3" spans="1:18" ht="24" customHeight="1" thickBot="1" x14ac:dyDescent="0.35">
      <c r="A3" s="63"/>
      <c r="B3" s="72"/>
      <c r="C3" s="17"/>
      <c r="D3" s="17"/>
      <c r="E3" s="17"/>
      <c r="F3" s="17"/>
      <c r="G3" s="17"/>
      <c r="H3" s="17"/>
      <c r="I3" s="17"/>
      <c r="J3" s="17"/>
      <c r="K3" s="17"/>
      <c r="L3" s="73"/>
      <c r="M3" s="64"/>
      <c r="P3" t="s">
        <v>153</v>
      </c>
      <c r="R3" s="38" t="s">
        <v>220</v>
      </c>
    </row>
    <row r="4" spans="1:18" s="16" customFormat="1" ht="29.25" customHeight="1" x14ac:dyDescent="0.3">
      <c r="A4" s="63"/>
      <c r="B4" s="72"/>
      <c r="C4" s="369" t="s">
        <v>142</v>
      </c>
      <c r="D4" s="370"/>
      <c r="E4" s="370"/>
      <c r="F4" s="182" t="s">
        <v>152</v>
      </c>
      <c r="G4" s="182" t="s">
        <v>508</v>
      </c>
      <c r="H4" s="182" t="s">
        <v>512</v>
      </c>
      <c r="I4" s="182" t="s">
        <v>513</v>
      </c>
      <c r="J4" s="183" t="s">
        <v>504</v>
      </c>
      <c r="K4" s="184" t="s">
        <v>505</v>
      </c>
      <c r="L4" s="73"/>
      <c r="M4" s="64"/>
      <c r="N4" s="36" t="s">
        <v>149</v>
      </c>
      <c r="P4" t="s">
        <v>154</v>
      </c>
      <c r="R4" s="38" t="s">
        <v>221</v>
      </c>
    </row>
    <row r="5" spans="1:18" s="16" customFormat="1" x14ac:dyDescent="0.3">
      <c r="A5" s="63"/>
      <c r="B5" s="72"/>
      <c r="C5" s="371"/>
      <c r="D5" s="335"/>
      <c r="E5" s="335"/>
      <c r="F5" s="166"/>
      <c r="G5" s="166"/>
      <c r="H5" s="166"/>
      <c r="I5" s="166"/>
      <c r="J5" s="167"/>
      <c r="K5" s="168"/>
      <c r="L5" s="73"/>
      <c r="M5" s="64"/>
      <c r="N5" s="36" t="s">
        <v>150</v>
      </c>
      <c r="P5" t="s">
        <v>155</v>
      </c>
      <c r="R5" s="38" t="s">
        <v>222</v>
      </c>
    </row>
    <row r="6" spans="1:18" s="16" customFormat="1" ht="29.25" customHeight="1" x14ac:dyDescent="0.3">
      <c r="A6" s="63"/>
      <c r="B6" s="72"/>
      <c r="C6" s="375" t="s">
        <v>143</v>
      </c>
      <c r="D6" s="376"/>
      <c r="E6" s="185" t="s">
        <v>51</v>
      </c>
      <c r="F6" s="185" t="s">
        <v>144</v>
      </c>
      <c r="G6" s="185" t="s">
        <v>53</v>
      </c>
      <c r="H6" s="185" t="s">
        <v>219</v>
      </c>
      <c r="I6" s="187" t="s">
        <v>506</v>
      </c>
      <c r="J6" s="187" t="s">
        <v>516</v>
      </c>
      <c r="K6" s="186" t="s">
        <v>517</v>
      </c>
      <c r="L6" s="73"/>
      <c r="M6" s="64"/>
      <c r="P6" t="s">
        <v>156</v>
      </c>
      <c r="R6" s="38" t="s">
        <v>223</v>
      </c>
    </row>
    <row r="7" spans="1:18" s="16" customFormat="1" x14ac:dyDescent="0.3">
      <c r="A7" s="63"/>
      <c r="B7" s="72"/>
      <c r="C7" s="371"/>
      <c r="D7" s="335"/>
      <c r="E7" s="171"/>
      <c r="F7" s="169"/>
      <c r="G7" s="169"/>
      <c r="H7" s="169"/>
      <c r="I7" s="167"/>
      <c r="J7" s="171"/>
      <c r="K7" s="170"/>
      <c r="L7" s="73"/>
      <c r="M7" s="64"/>
      <c r="N7" s="16" t="s">
        <v>149</v>
      </c>
      <c r="O7" s="17"/>
      <c r="P7" t="s">
        <v>157</v>
      </c>
      <c r="R7" s="38" t="s">
        <v>224</v>
      </c>
    </row>
    <row r="8" spans="1:18" s="16" customFormat="1" ht="29.25" customHeight="1" x14ac:dyDescent="0.3">
      <c r="A8" s="63"/>
      <c r="B8" s="72"/>
      <c r="C8" s="339" t="s">
        <v>515</v>
      </c>
      <c r="D8" s="340"/>
      <c r="E8" s="340" t="s">
        <v>514</v>
      </c>
      <c r="F8" s="340"/>
      <c r="G8" s="188" t="s">
        <v>518</v>
      </c>
      <c r="H8" s="189" t="s">
        <v>507</v>
      </c>
      <c r="I8" s="330" t="s">
        <v>509</v>
      </c>
      <c r="J8" s="330"/>
      <c r="K8" s="190" t="s">
        <v>511</v>
      </c>
      <c r="L8" s="73"/>
      <c r="M8" s="64"/>
      <c r="N8" s="165" t="s">
        <v>510</v>
      </c>
      <c r="P8" t="s">
        <v>158</v>
      </c>
      <c r="R8" s="38" t="s">
        <v>225</v>
      </c>
    </row>
    <row r="9" spans="1:18" s="16" customFormat="1" x14ac:dyDescent="0.3">
      <c r="A9" s="63"/>
      <c r="B9" s="72"/>
      <c r="C9" s="333"/>
      <c r="D9" s="334"/>
      <c r="E9" s="336"/>
      <c r="F9" s="337"/>
      <c r="G9" s="167"/>
      <c r="H9" s="167"/>
      <c r="I9" s="335"/>
      <c r="J9" s="335"/>
      <c r="K9" s="191" t="str">
        <f>IF(ISBLANK(I9),"Select value I9",IF(AND(K11&lt;&gt;"YES",K11&lt;&gt;"NO")," ",IF(AND(K11="YES",I9="Yes"),"YES","NO")))</f>
        <v>Select value I9</v>
      </c>
      <c r="L9" s="73"/>
      <c r="M9" s="64"/>
      <c r="N9" s="165" t="s">
        <v>150</v>
      </c>
      <c r="P9" t="s">
        <v>159</v>
      </c>
      <c r="R9" s="38" t="s">
        <v>226</v>
      </c>
    </row>
    <row r="10" spans="1:18" s="16" customFormat="1" ht="29.25" customHeight="1" x14ac:dyDescent="0.3">
      <c r="A10" s="63"/>
      <c r="B10" s="72"/>
      <c r="C10" s="192" t="s">
        <v>146</v>
      </c>
      <c r="D10" s="189" t="s">
        <v>145</v>
      </c>
      <c r="E10" s="189" t="s">
        <v>147</v>
      </c>
      <c r="F10" s="330" t="s">
        <v>560</v>
      </c>
      <c r="G10" s="330"/>
      <c r="H10" s="330" t="s">
        <v>148</v>
      </c>
      <c r="I10" s="330"/>
      <c r="J10" s="189" t="s">
        <v>503</v>
      </c>
      <c r="K10" s="193" t="s">
        <v>151</v>
      </c>
      <c r="L10" s="73"/>
      <c r="M10" s="64"/>
      <c r="P10" t="s">
        <v>160</v>
      </c>
      <c r="R10" s="38" t="s">
        <v>227</v>
      </c>
    </row>
    <row r="11" spans="1:18" s="16" customFormat="1" ht="15" customHeight="1" thickBot="1" x14ac:dyDescent="0.35">
      <c r="A11" s="63"/>
      <c r="B11" s="72"/>
      <c r="C11" s="172"/>
      <c r="D11" s="173"/>
      <c r="E11" s="173"/>
      <c r="F11" s="338"/>
      <c r="G11" s="338"/>
      <c r="H11" s="331"/>
      <c r="I11" s="332"/>
      <c r="J11" s="174"/>
      <c r="K11" s="194" t="str">
        <f>IF(ISBLANK(F7),"Select value F7",IF(OR(F7="AK Alaska",F7="CA California"),"NO",IF(AND(F7&lt;&gt;"CA California",F7&lt;&gt;"AK Alaska",ISBLANK(H7)),"Select value H7",IF(H7&lt;&gt;"United States ","NO",IF(AND(H7="United States ",ISBLANK(E11)),"Select value E11",IF(AND(ISNUMBER(E11),E11&lt;=3),"YES",IF(E11&gt;5,"NO",IF(AND(E11&gt;3,E11&lt;6,ISBLANK(F11)),"Select value F11",IF(F11="No","NO",IF(AND(F11="Yes",ISBLANK(H11)),"Select value H11",IF(H11="No","NO",IF(H11="Yes","YES",IF(AND(H11="Heating/Cooling Only",ISBLANK(J11)),"Select value J11",IF(J11="Yes","YES","NO"))))))))))))))</f>
        <v>Select value F7</v>
      </c>
      <c r="L11" s="73"/>
      <c r="M11" s="64"/>
      <c r="P11" t="s">
        <v>161</v>
      </c>
      <c r="R11" t="s">
        <v>228</v>
      </c>
    </row>
    <row r="12" spans="1:18" s="16" customFormat="1" ht="8.4" customHeight="1" x14ac:dyDescent="0.3">
      <c r="A12" s="63"/>
      <c r="B12" s="72"/>
      <c r="C12" s="35"/>
      <c r="D12" s="35"/>
      <c r="E12" s="35"/>
      <c r="F12" s="35"/>
      <c r="G12" s="35"/>
      <c r="H12" s="35"/>
      <c r="I12" s="35"/>
      <c r="J12" s="35"/>
      <c r="K12" s="35"/>
      <c r="L12" s="73"/>
      <c r="M12" s="64"/>
      <c r="P12" t="s">
        <v>162</v>
      </c>
      <c r="R12" s="38" t="s">
        <v>229</v>
      </c>
    </row>
    <row r="13" spans="1:18" s="1" customFormat="1" ht="226.2" customHeight="1" x14ac:dyDescent="0.3">
      <c r="A13" s="63"/>
      <c r="B13" s="377" t="s">
        <v>586</v>
      </c>
      <c r="C13" s="378"/>
      <c r="D13" s="378"/>
      <c r="E13" s="378"/>
      <c r="F13" s="378"/>
      <c r="G13" s="378"/>
      <c r="H13" s="378"/>
      <c r="I13" s="378"/>
      <c r="J13" s="378"/>
      <c r="K13" s="378"/>
      <c r="L13" s="379"/>
      <c r="M13" s="64"/>
      <c r="P13" t="s">
        <v>163</v>
      </c>
      <c r="R13" s="38" t="s">
        <v>230</v>
      </c>
    </row>
    <row r="14" spans="1:18" s="1" customFormat="1" ht="212.25" customHeight="1" x14ac:dyDescent="0.3">
      <c r="A14" s="63"/>
      <c r="B14" s="377" t="s">
        <v>561</v>
      </c>
      <c r="C14" s="378"/>
      <c r="D14" s="378"/>
      <c r="E14" s="378"/>
      <c r="F14" s="378"/>
      <c r="G14" s="378"/>
      <c r="H14" s="378"/>
      <c r="I14" s="378"/>
      <c r="J14" s="378"/>
      <c r="K14" s="378"/>
      <c r="L14" s="379"/>
      <c r="M14" s="64"/>
      <c r="P14" t="s">
        <v>164</v>
      </c>
      <c r="R14" s="38" t="s">
        <v>231</v>
      </c>
    </row>
    <row r="15" spans="1:18" s="1" customFormat="1" ht="20.100000000000001" customHeight="1" thickBot="1" x14ac:dyDescent="0.35">
      <c r="A15" s="63"/>
      <c r="B15" s="377" t="s">
        <v>527</v>
      </c>
      <c r="C15" s="378"/>
      <c r="D15" s="378"/>
      <c r="E15" s="378"/>
      <c r="F15" s="378"/>
      <c r="G15" s="378"/>
      <c r="H15" s="378"/>
      <c r="I15" s="378"/>
      <c r="J15" s="378"/>
      <c r="K15" s="380"/>
      <c r="L15" s="73"/>
      <c r="M15" s="64"/>
      <c r="P15" t="s">
        <v>165</v>
      </c>
      <c r="R15" s="38" t="s">
        <v>232</v>
      </c>
    </row>
    <row r="16" spans="1:18" s="1" customFormat="1" ht="18.600000000000001" thickBot="1" x14ac:dyDescent="0.4">
      <c r="A16" s="63"/>
      <c r="B16" s="72"/>
      <c r="C16" s="341" t="s">
        <v>441</v>
      </c>
      <c r="D16" s="342"/>
      <c r="E16" s="342"/>
      <c r="F16" s="342"/>
      <c r="G16" s="342"/>
      <c r="H16" s="342"/>
      <c r="I16" s="342"/>
      <c r="J16" s="342"/>
      <c r="K16" s="343"/>
      <c r="L16" s="73"/>
      <c r="M16" s="64"/>
      <c r="P16" t="s">
        <v>166</v>
      </c>
      <c r="R16" s="38" t="s">
        <v>233</v>
      </c>
    </row>
    <row r="17" spans="1:18" s="1" customFormat="1" x14ac:dyDescent="0.3">
      <c r="A17" s="63"/>
      <c r="B17" s="72"/>
      <c r="C17" s="344" t="s">
        <v>46</v>
      </c>
      <c r="D17" s="345"/>
      <c r="E17" s="346"/>
      <c r="F17" s="390" t="s">
        <v>49</v>
      </c>
      <c r="G17" s="390"/>
      <c r="H17" s="391"/>
      <c r="I17" s="391"/>
      <c r="J17" s="391"/>
      <c r="K17" s="392"/>
      <c r="L17" s="73"/>
      <c r="M17" s="64"/>
      <c r="P17" t="s">
        <v>167</v>
      </c>
      <c r="R17" s="38" t="s">
        <v>234</v>
      </c>
    </row>
    <row r="18" spans="1:18" s="1" customFormat="1" x14ac:dyDescent="0.3">
      <c r="A18" s="63"/>
      <c r="B18" s="72"/>
      <c r="C18" s="350" t="s">
        <v>451</v>
      </c>
      <c r="D18" s="351"/>
      <c r="E18" s="352"/>
      <c r="F18" s="353" t="s">
        <v>49</v>
      </c>
      <c r="G18" s="353"/>
      <c r="H18" s="354"/>
      <c r="I18" s="354"/>
      <c r="J18" s="354"/>
      <c r="K18" s="355"/>
      <c r="L18" s="73"/>
      <c r="M18" s="64"/>
      <c r="P18" t="s">
        <v>168</v>
      </c>
      <c r="R18" s="38"/>
    </row>
    <row r="19" spans="1:18" s="1" customFormat="1" x14ac:dyDescent="0.3">
      <c r="A19" s="63"/>
      <c r="B19" s="72"/>
      <c r="C19" s="347" t="s">
        <v>47</v>
      </c>
      <c r="D19" s="348"/>
      <c r="E19" s="349" t="s">
        <v>47</v>
      </c>
      <c r="F19" s="353" t="s">
        <v>49</v>
      </c>
      <c r="G19" s="353"/>
      <c r="H19" s="354"/>
      <c r="I19" s="354"/>
      <c r="J19" s="354"/>
      <c r="K19" s="355"/>
      <c r="L19" s="73"/>
      <c r="M19" s="64"/>
      <c r="P19"/>
      <c r="R19" s="38" t="s">
        <v>235</v>
      </c>
    </row>
    <row r="20" spans="1:18" s="1" customFormat="1" x14ac:dyDescent="0.3">
      <c r="A20" s="63"/>
      <c r="B20" s="72"/>
      <c r="C20" s="347" t="s">
        <v>61</v>
      </c>
      <c r="D20" s="348"/>
      <c r="E20" s="349" t="s">
        <v>61</v>
      </c>
      <c r="F20" s="353" t="s">
        <v>131</v>
      </c>
      <c r="G20" s="353"/>
      <c r="H20" s="354"/>
      <c r="I20" s="354"/>
      <c r="J20" s="354"/>
      <c r="K20" s="355"/>
      <c r="L20" s="73"/>
      <c r="M20" s="64"/>
      <c r="P20" t="s">
        <v>169</v>
      </c>
      <c r="R20" s="38" t="s">
        <v>236</v>
      </c>
    </row>
    <row r="21" spans="1:18" s="1" customFormat="1" x14ac:dyDescent="0.3">
      <c r="A21" s="63"/>
      <c r="B21" s="72"/>
      <c r="C21" s="347" t="s">
        <v>129</v>
      </c>
      <c r="D21" s="348"/>
      <c r="E21" s="349" t="s">
        <v>129</v>
      </c>
      <c r="F21" s="353" t="s">
        <v>49</v>
      </c>
      <c r="G21" s="353"/>
      <c r="H21" s="354"/>
      <c r="I21" s="354"/>
      <c r="J21" s="354"/>
      <c r="K21" s="355"/>
      <c r="L21" s="73"/>
      <c r="M21" s="64"/>
      <c r="P21" t="s">
        <v>170</v>
      </c>
      <c r="R21" s="38" t="s">
        <v>237</v>
      </c>
    </row>
    <row r="22" spans="1:18" s="1" customFormat="1" x14ac:dyDescent="0.3">
      <c r="A22" s="63"/>
      <c r="B22" s="72"/>
      <c r="C22" s="347" t="s">
        <v>130</v>
      </c>
      <c r="D22" s="348"/>
      <c r="E22" s="349" t="s">
        <v>130</v>
      </c>
      <c r="F22" s="353" t="s">
        <v>49</v>
      </c>
      <c r="G22" s="353"/>
      <c r="H22" s="354"/>
      <c r="I22" s="354"/>
      <c r="J22" s="354"/>
      <c r="K22" s="355"/>
      <c r="L22" s="73"/>
      <c r="M22" s="64"/>
      <c r="P22" t="s">
        <v>171</v>
      </c>
      <c r="R22" s="38" t="s">
        <v>238</v>
      </c>
    </row>
    <row r="23" spans="1:18" s="1" customFormat="1" ht="16.2" thickBot="1" x14ac:dyDescent="0.35">
      <c r="A23" s="63"/>
      <c r="B23" s="72"/>
      <c r="C23" s="365" t="s">
        <v>48</v>
      </c>
      <c r="D23" s="366"/>
      <c r="E23" s="367" t="s">
        <v>48</v>
      </c>
      <c r="F23" s="356" t="s">
        <v>501</v>
      </c>
      <c r="G23" s="356"/>
      <c r="H23" s="357"/>
      <c r="I23" s="357"/>
      <c r="J23" s="357"/>
      <c r="K23" s="358"/>
      <c r="L23" s="73"/>
      <c r="M23" s="64"/>
      <c r="P23" t="s">
        <v>172</v>
      </c>
      <c r="R23" s="38" t="s">
        <v>239</v>
      </c>
    </row>
    <row r="24" spans="1:18" s="1" customFormat="1" ht="39" customHeight="1" x14ac:dyDescent="0.3">
      <c r="A24" s="63"/>
      <c r="B24" s="362" t="s">
        <v>63</v>
      </c>
      <c r="C24" s="363"/>
      <c r="D24" s="363"/>
      <c r="E24" s="363"/>
      <c r="F24" s="363"/>
      <c r="G24" s="363"/>
      <c r="H24" s="363"/>
      <c r="I24" s="363"/>
      <c r="J24" s="363"/>
      <c r="K24" s="364"/>
      <c r="L24" s="73"/>
      <c r="M24" s="64"/>
      <c r="P24" t="s">
        <v>173</v>
      </c>
      <c r="R24" s="38" t="s">
        <v>240</v>
      </c>
    </row>
    <row r="25" spans="1:18" s="1" customFormat="1" ht="78" customHeight="1" x14ac:dyDescent="0.3">
      <c r="A25" s="63"/>
      <c r="B25" s="387" t="s">
        <v>64</v>
      </c>
      <c r="C25" s="388"/>
      <c r="D25" s="388"/>
      <c r="E25" s="388"/>
      <c r="F25" s="388"/>
      <c r="G25" s="388"/>
      <c r="H25" s="388"/>
      <c r="I25" s="388"/>
      <c r="J25" s="388"/>
      <c r="K25" s="389"/>
      <c r="L25" s="73"/>
      <c r="M25" s="64"/>
      <c r="P25" t="s">
        <v>174</v>
      </c>
      <c r="R25" s="38" t="s">
        <v>241</v>
      </c>
    </row>
    <row r="26" spans="1:18" s="1" customFormat="1" ht="36.75" customHeight="1" x14ac:dyDescent="0.3">
      <c r="A26" s="63"/>
      <c r="B26" s="384" t="s">
        <v>440</v>
      </c>
      <c r="C26" s="385"/>
      <c r="D26" s="385"/>
      <c r="E26" s="385"/>
      <c r="F26" s="385"/>
      <c r="G26" s="385"/>
      <c r="H26" s="385"/>
      <c r="I26" s="385"/>
      <c r="J26" s="385"/>
      <c r="K26" s="386"/>
      <c r="L26" s="73"/>
      <c r="M26" s="64"/>
      <c r="P26" t="s">
        <v>175</v>
      </c>
      <c r="R26" t="s">
        <v>242</v>
      </c>
    </row>
    <row r="27" spans="1:18" s="1" customFormat="1" ht="82.5" customHeight="1" x14ac:dyDescent="0.3">
      <c r="A27" s="63"/>
      <c r="B27" s="362" t="s">
        <v>562</v>
      </c>
      <c r="C27" s="363"/>
      <c r="D27" s="363"/>
      <c r="E27" s="363"/>
      <c r="F27" s="363"/>
      <c r="G27" s="363"/>
      <c r="H27" s="363"/>
      <c r="I27" s="363"/>
      <c r="J27" s="363"/>
      <c r="K27" s="364"/>
      <c r="L27" s="73"/>
      <c r="M27" s="64"/>
      <c r="P27" t="s">
        <v>176</v>
      </c>
      <c r="R27" s="38" t="s">
        <v>243</v>
      </c>
    </row>
    <row r="28" spans="1:18" s="1" customFormat="1" x14ac:dyDescent="0.3">
      <c r="A28" s="63"/>
      <c r="B28" s="381" t="s">
        <v>542</v>
      </c>
      <c r="C28" s="382"/>
      <c r="D28" s="382"/>
      <c r="E28" s="382"/>
      <c r="F28" s="382"/>
      <c r="G28" s="382"/>
      <c r="H28" s="382"/>
      <c r="I28" s="382"/>
      <c r="J28" s="382"/>
      <c r="K28" s="383"/>
      <c r="L28" s="73"/>
      <c r="M28" s="64"/>
      <c r="P28" t="s">
        <v>177</v>
      </c>
      <c r="R28" s="38" t="s">
        <v>244</v>
      </c>
    </row>
    <row r="29" spans="1:18" s="1" customFormat="1" x14ac:dyDescent="0.3">
      <c r="A29" s="63"/>
      <c r="B29" s="316" t="s">
        <v>546</v>
      </c>
      <c r="C29" s="315"/>
      <c r="D29" s="315"/>
      <c r="E29" s="315"/>
      <c r="F29" s="315"/>
      <c r="G29" s="315"/>
      <c r="H29" s="315"/>
      <c r="I29" s="315"/>
      <c r="J29" s="315"/>
      <c r="K29" s="315"/>
      <c r="L29" s="73"/>
      <c r="M29" s="64"/>
      <c r="P29"/>
      <c r="R29" s="38"/>
    </row>
    <row r="30" spans="1:18" s="1" customFormat="1" x14ac:dyDescent="0.3">
      <c r="A30" s="63"/>
      <c r="B30" s="322" t="s">
        <v>585</v>
      </c>
      <c r="C30" s="37"/>
      <c r="D30" s="37"/>
      <c r="E30" s="37"/>
      <c r="F30" s="37"/>
      <c r="G30" s="37"/>
      <c r="H30" s="37"/>
      <c r="I30" s="156"/>
      <c r="J30" s="37"/>
      <c r="K30" s="37"/>
      <c r="L30" s="73"/>
      <c r="M30" s="64"/>
      <c r="P30" t="s">
        <v>178</v>
      </c>
      <c r="R30" t="s">
        <v>245</v>
      </c>
    </row>
    <row r="31" spans="1:18" s="1" customFormat="1" ht="36.75" customHeight="1" thickBot="1" x14ac:dyDescent="0.35">
      <c r="A31" s="63"/>
      <c r="B31" s="359" t="s">
        <v>519</v>
      </c>
      <c r="C31" s="360"/>
      <c r="D31" s="360"/>
      <c r="E31" s="360"/>
      <c r="F31" s="360"/>
      <c r="G31" s="360"/>
      <c r="H31" s="360"/>
      <c r="I31" s="360"/>
      <c r="J31" s="360"/>
      <c r="K31" s="360"/>
      <c r="L31" s="361"/>
      <c r="M31" s="64"/>
      <c r="P31"/>
      <c r="R31" s="38" t="s">
        <v>246</v>
      </c>
    </row>
    <row r="32" spans="1:18" s="1" customFormat="1" ht="47.4" customHeight="1" thickBot="1" x14ac:dyDescent="0.35">
      <c r="A32" s="63"/>
      <c r="B32" s="368" t="s">
        <v>573</v>
      </c>
      <c r="C32" s="368"/>
      <c r="D32" s="368"/>
      <c r="E32" s="368"/>
      <c r="F32" s="368"/>
      <c r="G32" s="368"/>
      <c r="H32" s="368"/>
      <c r="I32" s="368"/>
      <c r="J32" s="368"/>
      <c r="K32" s="368"/>
      <c r="L32" s="323"/>
      <c r="M32" s="64"/>
      <c r="P32"/>
      <c r="R32" s="38"/>
    </row>
    <row r="33" spans="1:18" s="1" customFormat="1" ht="16.2" thickBot="1" x14ac:dyDescent="0.35">
      <c r="A33" s="65"/>
      <c r="B33" s="70"/>
      <c r="C33" s="70"/>
      <c r="D33" s="70"/>
      <c r="E33" s="70"/>
      <c r="F33" s="70"/>
      <c r="G33" s="70"/>
      <c r="H33" s="70"/>
      <c r="I33" s="70"/>
      <c r="J33" s="70"/>
      <c r="K33" s="70"/>
      <c r="L33" s="70"/>
      <c r="M33" s="71"/>
      <c r="P33" t="s">
        <v>179</v>
      </c>
      <c r="R33" s="38" t="s">
        <v>247</v>
      </c>
    </row>
    <row r="34" spans="1:18" x14ac:dyDescent="0.3">
      <c r="P34" t="s">
        <v>180</v>
      </c>
      <c r="R34" s="38" t="s">
        <v>248</v>
      </c>
    </row>
    <row r="35" spans="1:18" x14ac:dyDescent="0.3">
      <c r="P35" t="s">
        <v>181</v>
      </c>
      <c r="R35" s="38" t="s">
        <v>249</v>
      </c>
    </row>
    <row r="36" spans="1:18" x14ac:dyDescent="0.3">
      <c r="P36" t="s">
        <v>182</v>
      </c>
      <c r="R36" s="38" t="s">
        <v>250</v>
      </c>
    </row>
    <row r="37" spans="1:18" x14ac:dyDescent="0.3">
      <c r="P37" t="s">
        <v>183</v>
      </c>
      <c r="R37" s="38" t="s">
        <v>251</v>
      </c>
    </row>
    <row r="38" spans="1:18" x14ac:dyDescent="0.3">
      <c r="P38" t="s">
        <v>184</v>
      </c>
      <c r="R38" s="38" t="s">
        <v>252</v>
      </c>
    </row>
    <row r="39" spans="1:18" x14ac:dyDescent="0.3">
      <c r="P39" t="s">
        <v>185</v>
      </c>
      <c r="R39" s="38" t="s">
        <v>253</v>
      </c>
    </row>
    <row r="40" spans="1:18" x14ac:dyDescent="0.3">
      <c r="P40" t="s">
        <v>186</v>
      </c>
      <c r="R40" s="38" t="s">
        <v>254</v>
      </c>
    </row>
    <row r="41" spans="1:18" x14ac:dyDescent="0.3">
      <c r="P41" t="s">
        <v>187</v>
      </c>
      <c r="R41" t="s">
        <v>255</v>
      </c>
    </row>
    <row r="42" spans="1:18" x14ac:dyDescent="0.3">
      <c r="P42" t="s">
        <v>188</v>
      </c>
      <c r="R42" s="38" t="s">
        <v>256</v>
      </c>
    </row>
    <row r="43" spans="1:18" x14ac:dyDescent="0.3">
      <c r="P43" t="s">
        <v>189</v>
      </c>
      <c r="R43" s="38" t="s">
        <v>257</v>
      </c>
    </row>
    <row r="44" spans="1:18" x14ac:dyDescent="0.3">
      <c r="P44" t="s">
        <v>190</v>
      </c>
      <c r="R44" s="38" t="s">
        <v>258</v>
      </c>
    </row>
    <row r="45" spans="1:18" x14ac:dyDescent="0.3">
      <c r="P45" t="s">
        <v>191</v>
      </c>
      <c r="R45" s="38" t="s">
        <v>259</v>
      </c>
    </row>
    <row r="46" spans="1:18" x14ac:dyDescent="0.3">
      <c r="P46" t="s">
        <v>192</v>
      </c>
      <c r="R46" s="38" t="s">
        <v>260</v>
      </c>
    </row>
    <row r="47" spans="1:18" x14ac:dyDescent="0.3">
      <c r="P47" t="s">
        <v>193</v>
      </c>
      <c r="R47" t="s">
        <v>261</v>
      </c>
    </row>
    <row r="48" spans="1:18" x14ac:dyDescent="0.3">
      <c r="P48" t="s">
        <v>194</v>
      </c>
      <c r="R48" t="s">
        <v>262</v>
      </c>
    </row>
    <row r="49" spans="16:18" x14ac:dyDescent="0.3">
      <c r="P49" t="s">
        <v>195</v>
      </c>
      <c r="R49" s="38" t="s">
        <v>263</v>
      </c>
    </row>
    <row r="50" spans="16:18" x14ac:dyDescent="0.3">
      <c r="P50" t="s">
        <v>196</v>
      </c>
      <c r="R50" s="38" t="s">
        <v>264</v>
      </c>
    </row>
    <row r="51" spans="16:18" x14ac:dyDescent="0.3">
      <c r="P51" t="s">
        <v>197</v>
      </c>
      <c r="R51" s="38" t="s">
        <v>265</v>
      </c>
    </row>
    <row r="52" spans="16:18" x14ac:dyDescent="0.3">
      <c r="P52" t="s">
        <v>198</v>
      </c>
      <c r="R52" s="38" t="s">
        <v>266</v>
      </c>
    </row>
    <row r="53" spans="16:18" x14ac:dyDescent="0.3">
      <c r="P53" t="s">
        <v>199</v>
      </c>
      <c r="R53" s="38" t="s">
        <v>267</v>
      </c>
    </row>
    <row r="54" spans="16:18" x14ac:dyDescent="0.3">
      <c r="P54" t="s">
        <v>200</v>
      </c>
      <c r="R54" s="38" t="s">
        <v>268</v>
      </c>
    </row>
    <row r="55" spans="16:18" x14ac:dyDescent="0.3">
      <c r="P55" t="s">
        <v>201</v>
      </c>
      <c r="R55" s="38" t="s">
        <v>269</v>
      </c>
    </row>
    <row r="56" spans="16:18" x14ac:dyDescent="0.3">
      <c r="P56" t="s">
        <v>202</v>
      </c>
      <c r="R56" s="38" t="s">
        <v>270</v>
      </c>
    </row>
    <row r="57" spans="16:18" x14ac:dyDescent="0.3">
      <c r="P57" t="s">
        <v>203</v>
      </c>
      <c r="R57" s="38" t="s">
        <v>271</v>
      </c>
    </row>
    <row r="58" spans="16:18" x14ac:dyDescent="0.3">
      <c r="P58" t="s">
        <v>204</v>
      </c>
      <c r="R58" s="38" t="s">
        <v>272</v>
      </c>
    </row>
    <row r="59" spans="16:18" x14ac:dyDescent="0.3">
      <c r="P59" t="s">
        <v>205</v>
      </c>
      <c r="R59" t="s">
        <v>273</v>
      </c>
    </row>
    <row r="60" spans="16:18" x14ac:dyDescent="0.3">
      <c r="P60" t="s">
        <v>206</v>
      </c>
      <c r="R60" s="38" t="s">
        <v>274</v>
      </c>
    </row>
    <row r="61" spans="16:18" x14ac:dyDescent="0.3">
      <c r="P61" t="s">
        <v>207</v>
      </c>
      <c r="R61" s="38" t="s">
        <v>275</v>
      </c>
    </row>
    <row r="62" spans="16:18" x14ac:dyDescent="0.3">
      <c r="P62" t="s">
        <v>208</v>
      </c>
      <c r="R62" s="38" t="s">
        <v>276</v>
      </c>
    </row>
    <row r="63" spans="16:18" x14ac:dyDescent="0.3">
      <c r="P63" t="s">
        <v>209</v>
      </c>
      <c r="R63" s="38" t="s">
        <v>277</v>
      </c>
    </row>
    <row r="64" spans="16:18" x14ac:dyDescent="0.3">
      <c r="P64" t="s">
        <v>210</v>
      </c>
      <c r="R64" s="38" t="s">
        <v>278</v>
      </c>
    </row>
    <row r="65" spans="16:18" x14ac:dyDescent="0.3">
      <c r="P65" t="s">
        <v>211</v>
      </c>
      <c r="R65" s="38" t="s">
        <v>279</v>
      </c>
    </row>
    <row r="66" spans="16:18" x14ac:dyDescent="0.3">
      <c r="P66" t="s">
        <v>212</v>
      </c>
      <c r="R66" s="38" t="s">
        <v>280</v>
      </c>
    </row>
    <row r="67" spans="16:18" x14ac:dyDescent="0.3">
      <c r="P67" t="s">
        <v>213</v>
      </c>
      <c r="R67" s="38" t="s">
        <v>281</v>
      </c>
    </row>
    <row r="68" spans="16:18" x14ac:dyDescent="0.3">
      <c r="P68" t="s">
        <v>214</v>
      </c>
      <c r="R68" s="38" t="s">
        <v>282</v>
      </c>
    </row>
    <row r="69" spans="16:18" x14ac:dyDescent="0.3">
      <c r="P69" t="s">
        <v>215</v>
      </c>
      <c r="R69" s="38" t="s">
        <v>283</v>
      </c>
    </row>
    <row r="70" spans="16:18" x14ac:dyDescent="0.3">
      <c r="P70" t="s">
        <v>216</v>
      </c>
      <c r="R70" s="38" t="s">
        <v>284</v>
      </c>
    </row>
    <row r="71" spans="16:18" x14ac:dyDescent="0.3">
      <c r="P71" t="s">
        <v>217</v>
      </c>
      <c r="R71" s="38" t="s">
        <v>285</v>
      </c>
    </row>
    <row r="72" spans="16:18" x14ac:dyDescent="0.3">
      <c r="P72" t="s">
        <v>218</v>
      </c>
      <c r="R72" s="38" t="s">
        <v>286</v>
      </c>
    </row>
    <row r="73" spans="16:18" x14ac:dyDescent="0.3">
      <c r="R73" s="38" t="s">
        <v>287</v>
      </c>
    </row>
    <row r="74" spans="16:18" x14ac:dyDescent="0.3">
      <c r="R74" s="38" t="s">
        <v>288</v>
      </c>
    </row>
    <row r="75" spans="16:18" x14ac:dyDescent="0.3">
      <c r="R75" s="38" t="s">
        <v>289</v>
      </c>
    </row>
    <row r="76" spans="16:18" x14ac:dyDescent="0.3">
      <c r="R76" s="38" t="s">
        <v>290</v>
      </c>
    </row>
    <row r="77" spans="16:18" x14ac:dyDescent="0.3">
      <c r="R77" s="38" t="s">
        <v>291</v>
      </c>
    </row>
    <row r="78" spans="16:18" x14ac:dyDescent="0.3">
      <c r="R78" s="38" t="s">
        <v>292</v>
      </c>
    </row>
    <row r="79" spans="16:18" x14ac:dyDescent="0.3">
      <c r="R79" s="38" t="s">
        <v>293</v>
      </c>
    </row>
    <row r="80" spans="16:18" x14ac:dyDescent="0.3">
      <c r="R80" s="38" t="s">
        <v>294</v>
      </c>
    </row>
    <row r="81" spans="18:18" x14ac:dyDescent="0.3">
      <c r="R81" s="38" t="s">
        <v>295</v>
      </c>
    </row>
    <row r="82" spans="18:18" x14ac:dyDescent="0.3">
      <c r="R82" s="38" t="s">
        <v>296</v>
      </c>
    </row>
    <row r="83" spans="18:18" x14ac:dyDescent="0.3">
      <c r="R83" s="38" t="s">
        <v>297</v>
      </c>
    </row>
    <row r="84" spans="18:18" x14ac:dyDescent="0.3">
      <c r="R84" s="38" t="s">
        <v>298</v>
      </c>
    </row>
    <row r="85" spans="18:18" x14ac:dyDescent="0.3">
      <c r="R85" s="38" t="s">
        <v>299</v>
      </c>
    </row>
    <row r="86" spans="18:18" x14ac:dyDescent="0.3">
      <c r="R86" s="38" t="s">
        <v>300</v>
      </c>
    </row>
    <row r="87" spans="18:18" x14ac:dyDescent="0.3">
      <c r="R87" s="38" t="s">
        <v>301</v>
      </c>
    </row>
    <row r="88" spans="18:18" x14ac:dyDescent="0.3">
      <c r="R88" s="38" t="s">
        <v>302</v>
      </c>
    </row>
    <row r="89" spans="18:18" x14ac:dyDescent="0.3">
      <c r="R89" s="38" t="s">
        <v>303</v>
      </c>
    </row>
    <row r="90" spans="18:18" x14ac:dyDescent="0.3">
      <c r="R90" s="38" t="s">
        <v>304</v>
      </c>
    </row>
    <row r="91" spans="18:18" x14ac:dyDescent="0.3">
      <c r="R91" s="38" t="s">
        <v>305</v>
      </c>
    </row>
    <row r="92" spans="18:18" x14ac:dyDescent="0.3">
      <c r="R92" s="38" t="s">
        <v>306</v>
      </c>
    </row>
    <row r="93" spans="18:18" x14ac:dyDescent="0.3">
      <c r="R93" s="38" t="s">
        <v>307</v>
      </c>
    </row>
    <row r="94" spans="18:18" x14ac:dyDescent="0.3">
      <c r="R94" s="38" t="s">
        <v>308</v>
      </c>
    </row>
    <row r="95" spans="18:18" x14ac:dyDescent="0.3">
      <c r="R95" s="38" t="s">
        <v>309</v>
      </c>
    </row>
    <row r="96" spans="18:18" x14ac:dyDescent="0.3">
      <c r="R96" s="38" t="s">
        <v>310</v>
      </c>
    </row>
    <row r="97" spans="18:18" x14ac:dyDescent="0.3">
      <c r="R97" s="38" t="s">
        <v>311</v>
      </c>
    </row>
    <row r="98" spans="18:18" x14ac:dyDescent="0.3">
      <c r="R98" s="38" t="s">
        <v>312</v>
      </c>
    </row>
    <row r="99" spans="18:18" x14ac:dyDescent="0.3">
      <c r="R99" s="38" t="s">
        <v>313</v>
      </c>
    </row>
    <row r="100" spans="18:18" x14ac:dyDescent="0.3">
      <c r="R100" s="38" t="s">
        <v>314</v>
      </c>
    </row>
    <row r="101" spans="18:18" x14ac:dyDescent="0.3">
      <c r="R101" s="38" t="s">
        <v>315</v>
      </c>
    </row>
    <row r="102" spans="18:18" x14ac:dyDescent="0.3">
      <c r="R102" s="38" t="s">
        <v>316</v>
      </c>
    </row>
    <row r="103" spans="18:18" x14ac:dyDescent="0.3">
      <c r="R103" s="38" t="s">
        <v>317</v>
      </c>
    </row>
    <row r="104" spans="18:18" x14ac:dyDescent="0.3">
      <c r="R104" s="38" t="s">
        <v>318</v>
      </c>
    </row>
    <row r="105" spans="18:18" x14ac:dyDescent="0.3">
      <c r="R105" s="38" t="s">
        <v>319</v>
      </c>
    </row>
    <row r="106" spans="18:18" x14ac:dyDescent="0.3">
      <c r="R106" s="38" t="s">
        <v>320</v>
      </c>
    </row>
    <row r="107" spans="18:18" x14ac:dyDescent="0.3">
      <c r="R107" s="38" t="s">
        <v>321</v>
      </c>
    </row>
    <row r="108" spans="18:18" x14ac:dyDescent="0.3">
      <c r="R108" s="38" t="s">
        <v>322</v>
      </c>
    </row>
    <row r="109" spans="18:18" x14ac:dyDescent="0.3">
      <c r="R109" s="38" t="s">
        <v>323</v>
      </c>
    </row>
    <row r="110" spans="18:18" x14ac:dyDescent="0.3">
      <c r="R110" s="38" t="s">
        <v>324</v>
      </c>
    </row>
    <row r="111" spans="18:18" x14ac:dyDescent="0.3">
      <c r="R111" s="38" t="s">
        <v>325</v>
      </c>
    </row>
    <row r="112" spans="18:18" x14ac:dyDescent="0.3">
      <c r="R112" s="38" t="s">
        <v>326</v>
      </c>
    </row>
    <row r="113" spans="18:18" x14ac:dyDescent="0.3">
      <c r="R113" s="38" t="s">
        <v>327</v>
      </c>
    </row>
    <row r="114" spans="18:18" x14ac:dyDescent="0.3">
      <c r="R114" s="38" t="s">
        <v>328</v>
      </c>
    </row>
    <row r="115" spans="18:18" x14ac:dyDescent="0.3">
      <c r="R115" s="38" t="s">
        <v>329</v>
      </c>
    </row>
    <row r="116" spans="18:18" x14ac:dyDescent="0.3">
      <c r="R116" s="38" t="s">
        <v>330</v>
      </c>
    </row>
    <row r="117" spans="18:18" x14ac:dyDescent="0.3">
      <c r="R117" s="38" t="s">
        <v>331</v>
      </c>
    </row>
    <row r="118" spans="18:18" x14ac:dyDescent="0.3">
      <c r="R118" s="38" t="s">
        <v>332</v>
      </c>
    </row>
    <row r="119" spans="18:18" x14ac:dyDescent="0.3">
      <c r="R119" s="38" t="s">
        <v>333</v>
      </c>
    </row>
    <row r="120" spans="18:18" x14ac:dyDescent="0.3">
      <c r="R120" s="38" t="s">
        <v>334</v>
      </c>
    </row>
    <row r="121" spans="18:18" x14ac:dyDescent="0.3">
      <c r="R121" s="38" t="s">
        <v>335</v>
      </c>
    </row>
    <row r="122" spans="18:18" x14ac:dyDescent="0.3">
      <c r="R122" s="38" t="s">
        <v>336</v>
      </c>
    </row>
    <row r="123" spans="18:18" x14ac:dyDescent="0.3">
      <c r="R123" s="38" t="s">
        <v>337</v>
      </c>
    </row>
    <row r="124" spans="18:18" x14ac:dyDescent="0.3">
      <c r="R124" s="38" t="s">
        <v>338</v>
      </c>
    </row>
    <row r="125" spans="18:18" x14ac:dyDescent="0.3">
      <c r="R125" s="38" t="s">
        <v>339</v>
      </c>
    </row>
    <row r="126" spans="18:18" x14ac:dyDescent="0.3">
      <c r="R126" s="38" t="s">
        <v>340</v>
      </c>
    </row>
    <row r="127" spans="18:18" x14ac:dyDescent="0.3">
      <c r="R127" s="38" t="s">
        <v>341</v>
      </c>
    </row>
    <row r="128" spans="18:18" x14ac:dyDescent="0.3">
      <c r="R128" s="38" t="s">
        <v>342</v>
      </c>
    </row>
    <row r="129" spans="18:18" x14ac:dyDescent="0.3">
      <c r="R129" s="38" t="s">
        <v>343</v>
      </c>
    </row>
    <row r="130" spans="18:18" x14ac:dyDescent="0.3">
      <c r="R130" s="38" t="s">
        <v>344</v>
      </c>
    </row>
    <row r="131" spans="18:18" x14ac:dyDescent="0.3">
      <c r="R131" s="38" t="s">
        <v>345</v>
      </c>
    </row>
    <row r="132" spans="18:18" x14ac:dyDescent="0.3">
      <c r="R132" s="38" t="s">
        <v>346</v>
      </c>
    </row>
    <row r="133" spans="18:18" x14ac:dyDescent="0.3">
      <c r="R133" s="38" t="s">
        <v>347</v>
      </c>
    </row>
    <row r="134" spans="18:18" x14ac:dyDescent="0.3">
      <c r="R134" s="38" t="s">
        <v>348</v>
      </c>
    </row>
    <row r="135" spans="18:18" x14ac:dyDescent="0.3">
      <c r="R135" s="38" t="s">
        <v>349</v>
      </c>
    </row>
    <row r="136" spans="18:18" x14ac:dyDescent="0.3">
      <c r="R136" s="38" t="s">
        <v>350</v>
      </c>
    </row>
    <row r="137" spans="18:18" x14ac:dyDescent="0.3">
      <c r="R137" t="s">
        <v>351</v>
      </c>
    </row>
    <row r="138" spans="18:18" x14ac:dyDescent="0.3">
      <c r="R138" s="38" t="s">
        <v>352</v>
      </c>
    </row>
    <row r="139" spans="18:18" x14ac:dyDescent="0.3">
      <c r="R139" s="38" t="s">
        <v>353</v>
      </c>
    </row>
    <row r="140" spans="18:18" x14ac:dyDescent="0.3">
      <c r="R140" s="38" t="s">
        <v>354</v>
      </c>
    </row>
    <row r="141" spans="18:18" x14ac:dyDescent="0.3">
      <c r="R141" s="38" t="s">
        <v>355</v>
      </c>
    </row>
    <row r="142" spans="18:18" x14ac:dyDescent="0.3">
      <c r="R142" s="38" t="s">
        <v>356</v>
      </c>
    </row>
    <row r="143" spans="18:18" x14ac:dyDescent="0.3">
      <c r="R143" s="38" t="s">
        <v>357</v>
      </c>
    </row>
    <row r="144" spans="18:18" x14ac:dyDescent="0.3">
      <c r="R144" s="38" t="s">
        <v>358</v>
      </c>
    </row>
    <row r="145" spans="18:18" x14ac:dyDescent="0.3">
      <c r="R145" s="38" t="s">
        <v>359</v>
      </c>
    </row>
    <row r="146" spans="18:18" x14ac:dyDescent="0.3">
      <c r="R146" s="38" t="s">
        <v>360</v>
      </c>
    </row>
    <row r="147" spans="18:18" x14ac:dyDescent="0.3">
      <c r="R147" s="38" t="s">
        <v>361</v>
      </c>
    </row>
    <row r="148" spans="18:18" x14ac:dyDescent="0.3">
      <c r="R148" t="s">
        <v>362</v>
      </c>
    </row>
    <row r="149" spans="18:18" x14ac:dyDescent="0.3">
      <c r="R149" s="38" t="s">
        <v>363</v>
      </c>
    </row>
    <row r="150" spans="18:18" x14ac:dyDescent="0.3">
      <c r="R150" s="38" t="s">
        <v>364</v>
      </c>
    </row>
    <row r="151" spans="18:18" x14ac:dyDescent="0.3">
      <c r="R151" s="38" t="s">
        <v>365</v>
      </c>
    </row>
    <row r="152" spans="18:18" x14ac:dyDescent="0.3">
      <c r="R152" s="38" t="s">
        <v>366</v>
      </c>
    </row>
    <row r="153" spans="18:18" x14ac:dyDescent="0.3">
      <c r="R153" s="38" t="s">
        <v>367</v>
      </c>
    </row>
    <row r="154" spans="18:18" x14ac:dyDescent="0.3">
      <c r="R154" t="s">
        <v>368</v>
      </c>
    </row>
    <row r="155" spans="18:18" x14ac:dyDescent="0.3">
      <c r="R155" s="38" t="s">
        <v>369</v>
      </c>
    </row>
    <row r="156" spans="18:18" x14ac:dyDescent="0.3">
      <c r="R156" s="38" t="s">
        <v>370</v>
      </c>
    </row>
    <row r="157" spans="18:18" x14ac:dyDescent="0.3">
      <c r="R157" s="38" t="s">
        <v>371</v>
      </c>
    </row>
    <row r="158" spans="18:18" x14ac:dyDescent="0.3">
      <c r="R158" s="38" t="s">
        <v>372</v>
      </c>
    </row>
    <row r="159" spans="18:18" x14ac:dyDescent="0.3">
      <c r="R159" s="38" t="s">
        <v>373</v>
      </c>
    </row>
    <row r="160" spans="18:18" x14ac:dyDescent="0.3">
      <c r="R160" s="38" t="s">
        <v>374</v>
      </c>
    </row>
    <row r="161" spans="18:18" x14ac:dyDescent="0.3">
      <c r="R161" s="38" t="s">
        <v>375</v>
      </c>
    </row>
    <row r="162" spans="18:18" x14ac:dyDescent="0.3">
      <c r="R162" s="38" t="s">
        <v>376</v>
      </c>
    </row>
    <row r="163" spans="18:18" x14ac:dyDescent="0.3">
      <c r="R163" s="38" t="s">
        <v>377</v>
      </c>
    </row>
    <row r="164" spans="18:18" x14ac:dyDescent="0.3">
      <c r="R164" s="38" t="s">
        <v>378</v>
      </c>
    </row>
    <row r="165" spans="18:18" x14ac:dyDescent="0.3">
      <c r="R165" s="38" t="s">
        <v>379</v>
      </c>
    </row>
    <row r="166" spans="18:18" x14ac:dyDescent="0.3">
      <c r="R166" s="38" t="s">
        <v>380</v>
      </c>
    </row>
    <row r="167" spans="18:18" x14ac:dyDescent="0.3">
      <c r="R167" s="38" t="s">
        <v>381</v>
      </c>
    </row>
    <row r="168" spans="18:18" x14ac:dyDescent="0.3">
      <c r="R168" s="38" t="s">
        <v>382</v>
      </c>
    </row>
    <row r="169" spans="18:18" x14ac:dyDescent="0.3">
      <c r="R169" s="38" t="s">
        <v>383</v>
      </c>
    </row>
    <row r="170" spans="18:18" x14ac:dyDescent="0.3">
      <c r="R170" s="38" t="s">
        <v>384</v>
      </c>
    </row>
    <row r="171" spans="18:18" x14ac:dyDescent="0.3">
      <c r="R171" s="38" t="s">
        <v>385</v>
      </c>
    </row>
    <row r="172" spans="18:18" x14ac:dyDescent="0.3">
      <c r="R172" s="38" t="s">
        <v>386</v>
      </c>
    </row>
    <row r="173" spans="18:18" x14ac:dyDescent="0.3">
      <c r="R173" t="s">
        <v>387</v>
      </c>
    </row>
    <row r="174" spans="18:18" x14ac:dyDescent="0.3">
      <c r="R174" s="38" t="s">
        <v>388</v>
      </c>
    </row>
    <row r="175" spans="18:18" x14ac:dyDescent="0.3">
      <c r="R175" t="s">
        <v>389</v>
      </c>
    </row>
    <row r="176" spans="18:18" x14ac:dyDescent="0.3">
      <c r="R176" s="38" t="s">
        <v>390</v>
      </c>
    </row>
    <row r="177" spans="18:18" x14ac:dyDescent="0.3">
      <c r="R177" s="38" t="s">
        <v>391</v>
      </c>
    </row>
    <row r="178" spans="18:18" x14ac:dyDescent="0.3">
      <c r="R178" s="38" t="s">
        <v>392</v>
      </c>
    </row>
    <row r="179" spans="18:18" x14ac:dyDescent="0.3">
      <c r="R179" t="s">
        <v>393</v>
      </c>
    </row>
    <row r="180" spans="18:18" x14ac:dyDescent="0.3">
      <c r="R180" s="38" t="s">
        <v>394</v>
      </c>
    </row>
    <row r="181" spans="18:18" x14ac:dyDescent="0.3">
      <c r="R181" s="38" t="s">
        <v>395</v>
      </c>
    </row>
    <row r="182" spans="18:18" x14ac:dyDescent="0.3">
      <c r="R182" s="38" t="s">
        <v>396</v>
      </c>
    </row>
    <row r="183" spans="18:18" x14ac:dyDescent="0.3">
      <c r="R183" s="38" t="s">
        <v>397</v>
      </c>
    </row>
    <row r="184" spans="18:18" x14ac:dyDescent="0.3">
      <c r="R184" s="38" t="s">
        <v>398</v>
      </c>
    </row>
    <row r="185" spans="18:18" x14ac:dyDescent="0.3">
      <c r="R185" s="38" t="s">
        <v>399</v>
      </c>
    </row>
    <row r="186" spans="18:18" x14ac:dyDescent="0.3">
      <c r="R186" s="38" t="s">
        <v>400</v>
      </c>
    </row>
    <row r="187" spans="18:18" x14ac:dyDescent="0.3">
      <c r="R187" s="38" t="s">
        <v>401</v>
      </c>
    </row>
    <row r="188" spans="18:18" x14ac:dyDescent="0.3">
      <c r="R188" s="38" t="s">
        <v>402</v>
      </c>
    </row>
    <row r="189" spans="18:18" x14ac:dyDescent="0.3">
      <c r="R189" s="38" t="s">
        <v>403</v>
      </c>
    </row>
    <row r="190" spans="18:18" x14ac:dyDescent="0.3">
      <c r="R190" s="38" t="s">
        <v>404</v>
      </c>
    </row>
    <row r="191" spans="18:18" x14ac:dyDescent="0.3">
      <c r="R191" s="38" t="s">
        <v>405</v>
      </c>
    </row>
    <row r="192" spans="18:18" x14ac:dyDescent="0.3">
      <c r="R192" s="38" t="s">
        <v>406</v>
      </c>
    </row>
    <row r="193" spans="18:18" x14ac:dyDescent="0.3">
      <c r="R193" s="38" t="s">
        <v>407</v>
      </c>
    </row>
    <row r="194" spans="18:18" x14ac:dyDescent="0.3">
      <c r="R194" s="38" t="s">
        <v>408</v>
      </c>
    </row>
    <row r="195" spans="18:18" x14ac:dyDescent="0.3">
      <c r="R195" s="38" t="s">
        <v>409</v>
      </c>
    </row>
    <row r="196" spans="18:18" x14ac:dyDescent="0.3">
      <c r="R196" s="38" t="s">
        <v>410</v>
      </c>
    </row>
    <row r="197" spans="18:18" x14ac:dyDescent="0.3">
      <c r="R197" s="38" t="s">
        <v>411</v>
      </c>
    </row>
    <row r="198" spans="18:18" x14ac:dyDescent="0.3">
      <c r="R198" s="38" t="s">
        <v>412</v>
      </c>
    </row>
    <row r="199" spans="18:18" x14ac:dyDescent="0.3">
      <c r="R199" s="38" t="s">
        <v>413</v>
      </c>
    </row>
    <row r="200" spans="18:18" x14ac:dyDescent="0.3">
      <c r="R200" s="38" t="s">
        <v>414</v>
      </c>
    </row>
    <row r="201" spans="18:18" x14ac:dyDescent="0.3">
      <c r="R201" s="38" t="s">
        <v>415</v>
      </c>
    </row>
    <row r="202" spans="18:18" x14ac:dyDescent="0.3">
      <c r="R202" s="38" t="s">
        <v>416</v>
      </c>
    </row>
    <row r="203" spans="18:18" x14ac:dyDescent="0.3">
      <c r="R203" s="38" t="s">
        <v>417</v>
      </c>
    </row>
    <row r="204" spans="18:18" x14ac:dyDescent="0.3">
      <c r="R204" s="38" t="s">
        <v>418</v>
      </c>
    </row>
    <row r="205" spans="18:18" x14ac:dyDescent="0.3">
      <c r="R205" t="s">
        <v>419</v>
      </c>
    </row>
    <row r="206" spans="18:18" x14ac:dyDescent="0.3">
      <c r="R206" s="38" t="s">
        <v>420</v>
      </c>
    </row>
    <row r="207" spans="18:18" x14ac:dyDescent="0.3">
      <c r="R207" s="38" t="s">
        <v>421</v>
      </c>
    </row>
    <row r="208" spans="18:18" x14ac:dyDescent="0.3">
      <c r="R208" s="38" t="s">
        <v>422</v>
      </c>
    </row>
    <row r="209" spans="18:18" x14ac:dyDescent="0.3">
      <c r="R209" t="s">
        <v>423</v>
      </c>
    </row>
    <row r="210" spans="18:18" x14ac:dyDescent="0.3">
      <c r="R210" s="38" t="s">
        <v>424</v>
      </c>
    </row>
    <row r="211" spans="18:18" x14ac:dyDescent="0.3">
      <c r="R211" s="38" t="s">
        <v>425</v>
      </c>
    </row>
    <row r="212" spans="18:18" x14ac:dyDescent="0.3">
      <c r="R212" s="38" t="s">
        <v>426</v>
      </c>
    </row>
    <row r="213" spans="18:18" x14ac:dyDescent="0.3">
      <c r="R213" t="s">
        <v>427</v>
      </c>
    </row>
    <row r="214" spans="18:18" x14ac:dyDescent="0.3">
      <c r="R214" s="38" t="s">
        <v>428</v>
      </c>
    </row>
    <row r="215" spans="18:18" x14ac:dyDescent="0.3">
      <c r="R215" s="38" t="s">
        <v>429</v>
      </c>
    </row>
    <row r="216" spans="18:18" x14ac:dyDescent="0.3">
      <c r="R216" s="38" t="s">
        <v>430</v>
      </c>
    </row>
    <row r="217" spans="18:18" x14ac:dyDescent="0.3">
      <c r="R217" s="38" t="s">
        <v>431</v>
      </c>
    </row>
    <row r="218" spans="18:18" x14ac:dyDescent="0.3">
      <c r="R218" s="38" t="s">
        <v>432</v>
      </c>
    </row>
    <row r="219" spans="18:18" x14ac:dyDescent="0.3">
      <c r="R219" s="38" t="s">
        <v>433</v>
      </c>
    </row>
    <row r="220" spans="18:18" x14ac:dyDescent="0.3">
      <c r="R220" s="38" t="s">
        <v>434</v>
      </c>
    </row>
    <row r="221" spans="18:18" x14ac:dyDescent="0.3">
      <c r="R221" s="38" t="s">
        <v>435</v>
      </c>
    </row>
    <row r="222" spans="18:18" x14ac:dyDescent="0.3">
      <c r="R222" s="38" t="s">
        <v>436</v>
      </c>
    </row>
    <row r="223" spans="18:18" x14ac:dyDescent="0.3">
      <c r="R223" s="38" t="s">
        <v>437</v>
      </c>
    </row>
    <row r="224" spans="18:18" x14ac:dyDescent="0.3">
      <c r="R224" s="38" t="s">
        <v>438</v>
      </c>
    </row>
    <row r="225" spans="18:18" x14ac:dyDescent="0.3">
      <c r="R225" s="38" t="s">
        <v>439</v>
      </c>
    </row>
  </sheetData>
  <sheetProtection selectLockedCells="1"/>
  <mergeCells count="40">
    <mergeCell ref="B32:K32"/>
    <mergeCell ref="C4:E4"/>
    <mergeCell ref="C5:E5"/>
    <mergeCell ref="B2:L2"/>
    <mergeCell ref="C6:D6"/>
    <mergeCell ref="C7:D7"/>
    <mergeCell ref="B13:L13"/>
    <mergeCell ref="B15:K15"/>
    <mergeCell ref="B28:K28"/>
    <mergeCell ref="B27:K27"/>
    <mergeCell ref="B26:K26"/>
    <mergeCell ref="B25:K25"/>
    <mergeCell ref="B14:L14"/>
    <mergeCell ref="F22:K22"/>
    <mergeCell ref="F17:K17"/>
    <mergeCell ref="F19:K19"/>
    <mergeCell ref="F23:K23"/>
    <mergeCell ref="B31:L31"/>
    <mergeCell ref="B24:K24"/>
    <mergeCell ref="C22:E22"/>
    <mergeCell ref="C23:E23"/>
    <mergeCell ref="C16:K16"/>
    <mergeCell ref="C17:E17"/>
    <mergeCell ref="C19:E19"/>
    <mergeCell ref="C20:E20"/>
    <mergeCell ref="C21:E21"/>
    <mergeCell ref="C18:E18"/>
    <mergeCell ref="F18:K18"/>
    <mergeCell ref="F20:K20"/>
    <mergeCell ref="F21:K21"/>
    <mergeCell ref="H10:I10"/>
    <mergeCell ref="H11:I11"/>
    <mergeCell ref="C9:D9"/>
    <mergeCell ref="I8:J8"/>
    <mergeCell ref="I9:J9"/>
    <mergeCell ref="E9:F9"/>
    <mergeCell ref="F10:G10"/>
    <mergeCell ref="F11:G11"/>
    <mergeCell ref="C8:D8"/>
    <mergeCell ref="E8:F8"/>
  </mergeCells>
  <phoneticPr fontId="5" type="noConversion"/>
  <dataValidations count="4">
    <dataValidation type="list" allowBlank="1" showInputMessage="1" showErrorMessage="1" sqref="G5 F11 J11 I9" xr:uid="{00000000-0002-0000-0000-000000000000}">
      <formula1>$N$4:$N$5</formula1>
    </dataValidation>
    <dataValidation type="list" allowBlank="1" showInputMessage="1" showErrorMessage="1" sqref="H11:I11" xr:uid="{00000000-0002-0000-0000-000001000000}">
      <formula1>$N$6:$N$9</formula1>
    </dataValidation>
    <dataValidation type="list" allowBlank="1" showInputMessage="1" showErrorMessage="1" sqref="H7" xr:uid="{00000000-0002-0000-0000-000002000000}">
      <formula1>$R$2:$R$225</formula1>
    </dataValidation>
    <dataValidation type="list" allowBlank="1" showInputMessage="1" showErrorMessage="1" sqref="F7" xr:uid="{00000000-0002-0000-0000-000003000000}">
      <formula1>$P$2:$P$72</formula1>
    </dataValidation>
  </dataValidations>
  <pageMargins left="0.25" right="0.25" top="0.25" bottom="0.25" header="0.5" footer="0.5"/>
  <pageSetup orientation="landscape" horizontalDpi="4294967292" verticalDpi="4294967292" r:id="rId1"/>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T53"/>
  <sheetViews>
    <sheetView zoomScaleNormal="100" zoomScalePageLayoutView="125" workbookViewId="0">
      <selection activeCell="M35" sqref="M35"/>
    </sheetView>
  </sheetViews>
  <sheetFormatPr defaultColWidth="10.8984375" defaultRowHeight="15.6" x14ac:dyDescent="0.3"/>
  <cols>
    <col min="1" max="1" width="1.8984375" customWidth="1"/>
    <col min="2" max="2" width="2.5" style="26" customWidth="1"/>
    <col min="3" max="3" width="5.5" style="15" customWidth="1"/>
    <col min="4" max="4" width="6.19921875" style="15" customWidth="1"/>
    <col min="5" max="6" width="9.59765625" style="15" customWidth="1"/>
    <col min="7" max="10" width="20.59765625" style="15" customWidth="1"/>
    <col min="11" max="11" width="17.8984375" style="27" customWidth="1"/>
    <col min="12" max="12" width="0.59765625" style="14" customWidth="1"/>
    <col min="13" max="13" width="8" style="24" customWidth="1"/>
    <col min="14" max="14" width="7.8984375" style="24" customWidth="1"/>
    <col min="15" max="15" width="6.59765625" style="1" customWidth="1"/>
    <col min="16" max="16" width="1.8984375" customWidth="1"/>
    <col min="17" max="16384" width="10.8984375" style="14"/>
  </cols>
  <sheetData>
    <row r="1" spans="1:16" customFormat="1" ht="14.25" customHeight="1" thickBot="1" x14ac:dyDescent="0.35">
      <c r="A1" s="60"/>
      <c r="B1" s="61"/>
      <c r="C1" s="61"/>
      <c r="D1" s="61"/>
      <c r="E1" s="61"/>
      <c r="F1" s="61"/>
      <c r="G1" s="61"/>
      <c r="H1" s="61"/>
      <c r="I1" s="61"/>
      <c r="J1" s="61"/>
      <c r="K1" s="61"/>
      <c r="L1" s="61"/>
      <c r="M1" s="61"/>
      <c r="N1" s="61"/>
      <c r="O1" s="61"/>
      <c r="P1" s="62"/>
    </row>
    <row r="2" spans="1:16" ht="100.5" customHeight="1" x14ac:dyDescent="0.3">
      <c r="A2" s="148"/>
      <c r="B2" s="267"/>
      <c r="C2" s="373" t="s">
        <v>449</v>
      </c>
      <c r="D2" s="398"/>
      <c r="E2" s="398"/>
      <c r="F2" s="398"/>
      <c r="G2" s="398"/>
      <c r="H2" s="398"/>
      <c r="I2" s="398"/>
      <c r="J2" s="398"/>
      <c r="K2" s="398"/>
      <c r="L2" s="398"/>
      <c r="M2" s="398"/>
      <c r="N2" s="398"/>
      <c r="O2" s="48"/>
      <c r="P2" s="64"/>
    </row>
    <row r="3" spans="1:16" s="25" customFormat="1" ht="6.75" customHeight="1" x14ac:dyDescent="0.3">
      <c r="A3" s="148"/>
      <c r="B3" s="42"/>
      <c r="C3" s="50"/>
      <c r="D3" s="50"/>
      <c r="E3" s="50"/>
      <c r="F3" s="50"/>
      <c r="G3" s="50"/>
      <c r="H3" s="50"/>
      <c r="I3" s="50"/>
      <c r="J3" s="50"/>
      <c r="K3" s="51"/>
      <c r="L3" s="42"/>
      <c r="M3" s="52"/>
      <c r="N3" s="52"/>
      <c r="O3" s="53"/>
      <c r="P3" s="64"/>
    </row>
    <row r="4" spans="1:16" ht="30" customHeight="1" x14ac:dyDescent="0.3">
      <c r="A4" s="148"/>
      <c r="B4" s="42"/>
      <c r="C4" s="399" t="s">
        <v>520</v>
      </c>
      <c r="D4" s="399"/>
      <c r="E4" s="399"/>
      <c r="F4" s="399"/>
      <c r="G4" s="399"/>
      <c r="H4" s="399"/>
      <c r="I4" s="399"/>
      <c r="J4" s="399"/>
      <c r="K4" s="399"/>
      <c r="L4" s="399"/>
      <c r="M4" s="399"/>
      <c r="N4" s="399"/>
      <c r="O4" s="400"/>
      <c r="P4" s="64"/>
    </row>
    <row r="5" spans="1:16" s="25" customFormat="1" ht="6.75" customHeight="1" thickBot="1" x14ac:dyDescent="0.35">
      <c r="A5" s="148"/>
      <c r="B5" s="42"/>
      <c r="C5" s="50"/>
      <c r="D5" s="50"/>
      <c r="E5" s="50"/>
      <c r="F5" s="50"/>
      <c r="G5" s="50"/>
      <c r="H5" s="50"/>
      <c r="I5" s="50"/>
      <c r="J5" s="50"/>
      <c r="K5" s="51"/>
      <c r="L5" s="42"/>
      <c r="M5" s="52"/>
      <c r="N5" s="52"/>
      <c r="O5" s="53"/>
      <c r="P5" s="64"/>
    </row>
    <row r="6" spans="1:16" s="15" customFormat="1" ht="27" customHeight="1" x14ac:dyDescent="0.3">
      <c r="A6" s="148"/>
      <c r="B6" s="42"/>
      <c r="C6" s="268" t="s">
        <v>6</v>
      </c>
      <c r="D6" s="401" t="s">
        <v>5</v>
      </c>
      <c r="E6" s="401"/>
      <c r="F6" s="401"/>
      <c r="G6" s="401"/>
      <c r="H6" s="401"/>
      <c r="I6" s="401"/>
      <c r="J6" s="401"/>
      <c r="K6" s="401"/>
      <c r="L6" s="269"/>
      <c r="M6" s="270" t="s">
        <v>39</v>
      </c>
      <c r="N6" s="271" t="s">
        <v>40</v>
      </c>
      <c r="O6" s="53"/>
      <c r="P6" s="64"/>
    </row>
    <row r="7" spans="1:16" s="25" customFormat="1" ht="3" customHeight="1" x14ac:dyDescent="0.3">
      <c r="A7" s="148"/>
      <c r="B7" s="42"/>
      <c r="C7" s="49"/>
      <c r="D7" s="50"/>
      <c r="E7" s="50"/>
      <c r="F7" s="50"/>
      <c r="G7" s="50"/>
      <c r="H7" s="50"/>
      <c r="I7" s="50"/>
      <c r="J7" s="50"/>
      <c r="K7" s="51"/>
      <c r="L7" s="42"/>
      <c r="M7" s="52"/>
      <c r="N7" s="272"/>
      <c r="O7" s="53"/>
      <c r="P7" s="64"/>
    </row>
    <row r="8" spans="1:16" ht="30" customHeight="1" x14ac:dyDescent="0.3">
      <c r="A8" s="148"/>
      <c r="B8" s="52"/>
      <c r="C8" s="55">
        <v>1</v>
      </c>
      <c r="D8" s="393" t="s">
        <v>442</v>
      </c>
      <c r="E8" s="394"/>
      <c r="F8" s="394"/>
      <c r="G8" s="394"/>
      <c r="H8" s="394"/>
      <c r="I8" s="394"/>
      <c r="J8" s="394"/>
      <c r="K8" s="395"/>
      <c r="L8" s="56"/>
      <c r="M8" s="39"/>
      <c r="N8" s="273"/>
      <c r="O8" s="53"/>
      <c r="P8" s="64"/>
    </row>
    <row r="9" spans="1:16" x14ac:dyDescent="0.3">
      <c r="A9" s="148"/>
      <c r="B9" s="52"/>
      <c r="C9" s="55">
        <v>2</v>
      </c>
      <c r="D9" s="393" t="s">
        <v>499</v>
      </c>
      <c r="E9" s="394"/>
      <c r="F9" s="394"/>
      <c r="G9" s="394"/>
      <c r="H9" s="394"/>
      <c r="I9" s="394"/>
      <c r="J9" s="394"/>
      <c r="K9" s="395"/>
      <c r="L9" s="56"/>
      <c r="M9" s="39"/>
      <c r="N9" s="273"/>
      <c r="O9" s="53"/>
      <c r="P9" s="64"/>
    </row>
    <row r="10" spans="1:16" ht="15.9" customHeight="1" x14ac:dyDescent="0.3">
      <c r="A10" s="148"/>
      <c r="B10" s="52"/>
      <c r="C10" s="55">
        <v>3</v>
      </c>
      <c r="D10" s="393" t="s">
        <v>443</v>
      </c>
      <c r="E10" s="394"/>
      <c r="F10" s="394"/>
      <c r="G10" s="394"/>
      <c r="H10" s="394"/>
      <c r="I10" s="394"/>
      <c r="J10" s="394"/>
      <c r="K10" s="395"/>
      <c r="L10" s="56"/>
      <c r="M10" s="39"/>
      <c r="N10" s="273"/>
      <c r="O10" s="53"/>
      <c r="P10" s="64"/>
    </row>
    <row r="11" spans="1:16" ht="27.75" customHeight="1" x14ac:dyDescent="0.3">
      <c r="A11" s="148"/>
      <c r="B11" s="52"/>
      <c r="C11" s="55">
        <v>4</v>
      </c>
      <c r="D11" s="393" t="s">
        <v>444</v>
      </c>
      <c r="E11" s="394"/>
      <c r="F11" s="394"/>
      <c r="G11" s="394"/>
      <c r="H11" s="394"/>
      <c r="I11" s="394"/>
      <c r="J11" s="394"/>
      <c r="K11" s="395"/>
      <c r="L11" s="56"/>
      <c r="M11" s="39"/>
      <c r="N11" s="273"/>
      <c r="O11" s="53"/>
      <c r="P11" s="64"/>
    </row>
    <row r="12" spans="1:16" ht="15.75" customHeight="1" x14ac:dyDescent="0.3">
      <c r="A12" s="148"/>
      <c r="B12" s="52"/>
      <c r="C12" s="55">
        <v>5</v>
      </c>
      <c r="D12" s="393" t="s">
        <v>498</v>
      </c>
      <c r="E12" s="394"/>
      <c r="F12" s="394"/>
      <c r="G12" s="394"/>
      <c r="H12" s="394"/>
      <c r="I12" s="394"/>
      <c r="J12" s="394"/>
      <c r="K12" s="175"/>
      <c r="L12" s="40"/>
      <c r="M12" s="41"/>
      <c r="N12" s="274"/>
      <c r="O12" s="53"/>
      <c r="P12" s="64"/>
    </row>
    <row r="13" spans="1:16" ht="15.75" customHeight="1" x14ac:dyDescent="0.3">
      <c r="A13" s="148"/>
      <c r="B13" s="52"/>
      <c r="C13" s="283" t="s">
        <v>445</v>
      </c>
      <c r="D13" s="284"/>
      <c r="E13" s="285"/>
      <c r="F13" s="285"/>
      <c r="G13" s="285"/>
      <c r="H13" s="285"/>
      <c r="I13" s="285"/>
      <c r="J13" s="285"/>
      <c r="K13" s="285"/>
      <c r="L13" s="285"/>
      <c r="M13" s="285"/>
      <c r="N13" s="286"/>
      <c r="O13" s="53"/>
      <c r="P13" s="64"/>
    </row>
    <row r="14" spans="1:16" ht="33.75" customHeight="1" x14ac:dyDescent="0.3">
      <c r="A14" s="148"/>
      <c r="B14" s="52"/>
      <c r="C14" s="55">
        <v>6.1</v>
      </c>
      <c r="D14" s="396" t="s">
        <v>7</v>
      </c>
      <c r="E14" s="396"/>
      <c r="F14" s="396"/>
      <c r="G14" s="396"/>
      <c r="H14" s="396"/>
      <c r="I14" s="396"/>
      <c r="J14" s="396"/>
      <c r="K14" s="397"/>
      <c r="L14" s="47"/>
      <c r="M14" s="39"/>
      <c r="N14" s="273"/>
      <c r="O14" s="53"/>
      <c r="P14" s="64"/>
    </row>
    <row r="15" spans="1:16" s="25" customFormat="1" ht="70.5" customHeight="1" x14ac:dyDescent="0.3">
      <c r="A15" s="148"/>
      <c r="B15" s="52"/>
      <c r="C15" s="283" t="s">
        <v>445</v>
      </c>
      <c r="D15" s="287"/>
      <c r="E15" s="287"/>
      <c r="F15" s="287"/>
      <c r="G15" s="287"/>
      <c r="H15" s="287"/>
      <c r="I15" s="287"/>
      <c r="J15" s="287"/>
      <c r="K15" s="287"/>
      <c r="L15" s="287"/>
      <c r="M15" s="287"/>
      <c r="N15" s="288"/>
      <c r="O15" s="53"/>
      <c r="P15" s="64"/>
    </row>
    <row r="16" spans="1:16" ht="32.25" customHeight="1" x14ac:dyDescent="0.3">
      <c r="A16" s="148"/>
      <c r="B16" s="52"/>
      <c r="C16" s="55">
        <v>6.2</v>
      </c>
      <c r="D16" s="393" t="s">
        <v>447</v>
      </c>
      <c r="E16" s="394"/>
      <c r="F16" s="394"/>
      <c r="G16" s="394"/>
      <c r="H16" s="394"/>
      <c r="I16" s="394"/>
      <c r="J16" s="394"/>
      <c r="K16" s="395"/>
      <c r="L16" s="46"/>
      <c r="M16" s="39"/>
      <c r="N16" s="273"/>
      <c r="O16" s="53"/>
      <c r="P16" s="64"/>
    </row>
    <row r="17" spans="1:16" ht="48.75" customHeight="1" x14ac:dyDescent="0.3">
      <c r="A17" s="148"/>
      <c r="B17" s="52"/>
      <c r="C17" s="283" t="s">
        <v>445</v>
      </c>
      <c r="D17" s="287"/>
      <c r="E17" s="287"/>
      <c r="F17" s="287"/>
      <c r="G17" s="287"/>
      <c r="H17" s="287"/>
      <c r="I17" s="287"/>
      <c r="J17" s="287"/>
      <c r="K17" s="287"/>
      <c r="L17" s="287"/>
      <c r="M17" s="287"/>
      <c r="N17" s="288"/>
      <c r="O17" s="53"/>
      <c r="P17" s="64"/>
    </row>
    <row r="18" spans="1:16" ht="27" customHeight="1" x14ac:dyDescent="0.3">
      <c r="A18" s="148"/>
      <c r="B18" s="52"/>
      <c r="C18" s="55">
        <v>7</v>
      </c>
      <c r="D18" s="393" t="s">
        <v>446</v>
      </c>
      <c r="E18" s="394"/>
      <c r="F18" s="394"/>
      <c r="G18" s="394"/>
      <c r="H18" s="394"/>
      <c r="I18" s="394"/>
      <c r="J18" s="394"/>
      <c r="K18" s="395"/>
      <c r="L18" s="58"/>
      <c r="M18" s="39"/>
      <c r="N18" s="273"/>
      <c r="O18" s="53"/>
      <c r="P18" s="64"/>
    </row>
    <row r="19" spans="1:16" ht="17.100000000000001" customHeight="1" x14ac:dyDescent="0.3">
      <c r="A19" s="148"/>
      <c r="B19" s="52"/>
      <c r="C19" s="55">
        <v>8</v>
      </c>
      <c r="D19" s="393" t="s">
        <v>450</v>
      </c>
      <c r="E19" s="394"/>
      <c r="F19" s="394"/>
      <c r="G19" s="394"/>
      <c r="H19" s="394"/>
      <c r="I19" s="394"/>
      <c r="J19" s="394"/>
      <c r="K19" s="395"/>
      <c r="L19" s="46"/>
      <c r="M19" s="39"/>
      <c r="N19" s="273"/>
      <c r="O19" s="53"/>
      <c r="P19" s="64"/>
    </row>
    <row r="20" spans="1:16" ht="48.75" customHeight="1" x14ac:dyDescent="0.3">
      <c r="A20" s="148"/>
      <c r="B20" s="52"/>
      <c r="C20" s="283" t="s">
        <v>445</v>
      </c>
      <c r="D20" s="287"/>
      <c r="E20" s="287"/>
      <c r="F20" s="287"/>
      <c r="G20" s="287"/>
      <c r="H20" s="287"/>
      <c r="I20" s="287"/>
      <c r="J20" s="287"/>
      <c r="K20" s="287"/>
      <c r="L20" s="287"/>
      <c r="M20" s="287"/>
      <c r="N20" s="288"/>
      <c r="O20" s="53"/>
      <c r="P20" s="64"/>
    </row>
    <row r="21" spans="1:16" ht="17.100000000000001" customHeight="1" x14ac:dyDescent="0.3">
      <c r="A21" s="148"/>
      <c r="B21" s="52"/>
      <c r="C21" s="411">
        <v>9</v>
      </c>
      <c r="D21" s="402" t="s">
        <v>448</v>
      </c>
      <c r="E21" s="403"/>
      <c r="F21" s="403"/>
      <c r="G21" s="403"/>
      <c r="H21" s="403"/>
      <c r="I21" s="403"/>
      <c r="J21" s="403"/>
      <c r="K21" s="404"/>
      <c r="L21" s="58"/>
      <c r="M21" s="52"/>
      <c r="N21" s="275"/>
      <c r="O21" s="53"/>
      <c r="P21" s="64"/>
    </row>
    <row r="22" spans="1:16" ht="15" customHeight="1" x14ac:dyDescent="0.3">
      <c r="A22" s="148"/>
      <c r="B22" s="43"/>
      <c r="C22" s="412"/>
      <c r="D22" s="405" t="s">
        <v>578</v>
      </c>
      <c r="E22" s="406"/>
      <c r="F22" s="406"/>
      <c r="G22" s="406"/>
      <c r="H22" s="406"/>
      <c r="I22" s="406"/>
      <c r="J22" s="406"/>
      <c r="K22" s="407"/>
      <c r="L22" s="56"/>
      <c r="M22" s="177"/>
      <c r="N22" s="276"/>
      <c r="O22" s="53"/>
      <c r="P22" s="64"/>
    </row>
    <row r="23" spans="1:16" ht="15" customHeight="1" x14ac:dyDescent="0.3">
      <c r="A23" s="148"/>
      <c r="B23" s="43"/>
      <c r="C23" s="412"/>
      <c r="D23" s="157"/>
      <c r="E23" s="158"/>
      <c r="F23" s="158"/>
      <c r="G23" s="158"/>
      <c r="H23" s="158"/>
      <c r="I23" s="158"/>
      <c r="J23" s="406" t="s">
        <v>579</v>
      </c>
      <c r="K23" s="407"/>
      <c r="L23" s="56"/>
      <c r="M23" s="177"/>
      <c r="N23" s="276"/>
      <c r="O23" s="53"/>
      <c r="P23" s="64"/>
    </row>
    <row r="24" spans="1:16" ht="15" customHeight="1" x14ac:dyDescent="0.3">
      <c r="A24" s="148"/>
      <c r="B24" s="43"/>
      <c r="C24" s="412"/>
      <c r="D24" s="405" t="s">
        <v>0</v>
      </c>
      <c r="E24" s="406"/>
      <c r="F24" s="406"/>
      <c r="G24" s="406"/>
      <c r="H24" s="406"/>
      <c r="I24" s="406"/>
      <c r="J24" s="406"/>
      <c r="K24" s="407"/>
      <c r="L24" s="56"/>
      <c r="M24" s="177"/>
      <c r="N24" s="276"/>
      <c r="O24" s="53"/>
      <c r="P24" s="64"/>
    </row>
    <row r="25" spans="1:16" ht="15" customHeight="1" x14ac:dyDescent="0.3">
      <c r="A25" s="148"/>
      <c r="B25" s="43"/>
      <c r="C25" s="412"/>
      <c r="D25" s="157"/>
      <c r="E25" s="158"/>
      <c r="F25" s="158"/>
      <c r="G25" s="158"/>
      <c r="H25" s="158"/>
      <c r="I25" s="158"/>
      <c r="J25" s="158"/>
      <c r="K25" s="159" t="s">
        <v>521</v>
      </c>
      <c r="L25" s="56"/>
      <c r="M25" s="178" t="str">
        <f>IF(OR(ISBLANK(M22),ISBLANK(M24))," ",M24/M22)</f>
        <v xml:space="preserve"> </v>
      </c>
      <c r="N25" s="276"/>
      <c r="O25" s="53"/>
      <c r="P25" s="64"/>
    </row>
    <row r="26" spans="1:16" ht="15" customHeight="1" x14ac:dyDescent="0.3">
      <c r="A26" s="148"/>
      <c r="B26" s="44"/>
      <c r="C26" s="412"/>
      <c r="D26" s="405" t="s">
        <v>1</v>
      </c>
      <c r="E26" s="406"/>
      <c r="F26" s="406"/>
      <c r="G26" s="406"/>
      <c r="H26" s="406"/>
      <c r="I26" s="406"/>
      <c r="J26" s="406"/>
      <c r="K26" s="407"/>
      <c r="L26" s="56"/>
      <c r="M26" s="179" t="str">
        <f>IF(OR(ISBLANK(M23),ISBLANK(M24))," ",M24*60/M23)</f>
        <v xml:space="preserve"> </v>
      </c>
      <c r="N26" s="277"/>
      <c r="O26" s="53"/>
      <c r="P26" s="64"/>
    </row>
    <row r="27" spans="1:16" ht="15" customHeight="1" x14ac:dyDescent="0.3">
      <c r="A27" s="148"/>
      <c r="B27" s="43"/>
      <c r="C27" s="412"/>
      <c r="D27" s="405" t="s">
        <v>2</v>
      </c>
      <c r="E27" s="406"/>
      <c r="F27" s="406"/>
      <c r="G27" s="406"/>
      <c r="H27" s="406"/>
      <c r="I27" s="406"/>
      <c r="J27" s="406"/>
      <c r="K27" s="407"/>
      <c r="L27" s="56"/>
      <c r="M27" s="177"/>
      <c r="N27" s="276"/>
      <c r="O27" s="53"/>
      <c r="P27" s="64"/>
    </row>
    <row r="28" spans="1:16" ht="15" customHeight="1" x14ac:dyDescent="0.3">
      <c r="A28" s="148"/>
      <c r="B28" s="43"/>
      <c r="C28" s="412"/>
      <c r="D28" s="157"/>
      <c r="E28" s="158"/>
      <c r="F28" s="158"/>
      <c r="G28" s="158"/>
      <c r="H28" s="158"/>
      <c r="I28" s="158"/>
      <c r="J28" s="158"/>
      <c r="K28" s="159" t="s">
        <v>521</v>
      </c>
      <c r="L28" s="56"/>
      <c r="M28" s="178" t="str">
        <f>IF(OR(ISBLANK(M22),ISBLANK(M27))," ",M27/M22)</f>
        <v xml:space="preserve"> </v>
      </c>
      <c r="N28" s="276"/>
      <c r="O28" s="53"/>
      <c r="P28" s="64"/>
    </row>
    <row r="29" spans="1:16" ht="15" customHeight="1" x14ac:dyDescent="0.3">
      <c r="A29" s="148"/>
      <c r="B29" s="45"/>
      <c r="C29" s="412"/>
      <c r="D29" s="405" t="s">
        <v>3</v>
      </c>
      <c r="E29" s="406"/>
      <c r="F29" s="406"/>
      <c r="G29" s="406"/>
      <c r="H29" s="406"/>
      <c r="I29" s="406"/>
      <c r="J29" s="406"/>
      <c r="K29" s="407"/>
      <c r="L29" s="56"/>
      <c r="M29" s="180" t="str">
        <f>IF(OR(ISBLANK(M23),ISBLANK(M27))," ",M27*60/M23)</f>
        <v xml:space="preserve"> </v>
      </c>
      <c r="N29" s="278"/>
      <c r="O29" s="53"/>
      <c r="P29" s="64"/>
    </row>
    <row r="30" spans="1:16" ht="15" customHeight="1" x14ac:dyDescent="0.3">
      <c r="A30" s="148"/>
      <c r="B30" s="43"/>
      <c r="C30" s="412"/>
      <c r="D30" s="405" t="s">
        <v>4</v>
      </c>
      <c r="E30" s="406"/>
      <c r="F30" s="406"/>
      <c r="G30" s="406"/>
      <c r="H30" s="406"/>
      <c r="I30" s="406"/>
      <c r="J30" s="406"/>
      <c r="K30" s="407"/>
      <c r="L30" s="56"/>
      <c r="M30" s="325" t="str">
        <f>IF(OR(ISBLANK(M24),ISBLANK(M27))," ",AVERAGE(M24,M27))</f>
        <v xml:space="preserve"> </v>
      </c>
      <c r="N30" s="276"/>
      <c r="O30" s="53"/>
      <c r="P30" s="64"/>
    </row>
    <row r="31" spans="1:16" ht="15" customHeight="1" x14ac:dyDescent="0.3">
      <c r="A31" s="148"/>
      <c r="B31" s="45"/>
      <c r="C31" s="412"/>
      <c r="D31" s="157"/>
      <c r="E31" s="158"/>
      <c r="F31" s="158"/>
      <c r="G31" s="158"/>
      <c r="H31" s="158"/>
      <c r="I31" s="158"/>
      <c r="J31" s="406" t="s">
        <v>522</v>
      </c>
      <c r="K31" s="407"/>
      <c r="L31" s="56"/>
      <c r="M31" s="181" t="str">
        <f>IF(ISNUMBER(M30),((M25+M28)/2)," ")</f>
        <v xml:space="preserve"> </v>
      </c>
      <c r="N31" s="278"/>
      <c r="O31" s="53"/>
      <c r="P31" s="64"/>
    </row>
    <row r="32" spans="1:16" ht="15" customHeight="1" x14ac:dyDescent="0.3">
      <c r="A32" s="148"/>
      <c r="B32" s="44"/>
      <c r="C32" s="413"/>
      <c r="D32" s="405" t="s">
        <v>523</v>
      </c>
      <c r="E32" s="406"/>
      <c r="F32" s="406"/>
      <c r="G32" s="406"/>
      <c r="H32" s="406"/>
      <c r="I32" s="406"/>
      <c r="J32" s="406"/>
      <c r="K32" s="407"/>
      <c r="L32" s="56"/>
      <c r="M32" s="326" t="str">
        <f>IF(ISNUMBER(M30),((M26+M29)/2)," ")</f>
        <v xml:space="preserve"> </v>
      </c>
      <c r="N32" s="277"/>
      <c r="O32" s="53"/>
      <c r="P32" s="64"/>
    </row>
    <row r="33" spans="1:20" ht="6.9" customHeight="1" x14ac:dyDescent="0.3">
      <c r="A33" s="148"/>
      <c r="B33" s="52"/>
      <c r="C33" s="279"/>
      <c r="D33" s="50"/>
      <c r="E33" s="50"/>
      <c r="F33" s="50"/>
      <c r="G33" s="50"/>
      <c r="H33" s="50"/>
      <c r="I33" s="50"/>
      <c r="J33" s="50"/>
      <c r="K33" s="51"/>
      <c r="L33" s="58"/>
      <c r="M33" s="52"/>
      <c r="N33" s="272"/>
      <c r="O33" s="53"/>
      <c r="P33" s="64"/>
    </row>
    <row r="34" spans="1:20" x14ac:dyDescent="0.3">
      <c r="A34" s="148"/>
      <c r="B34" s="52"/>
      <c r="C34" s="411">
        <v>10</v>
      </c>
      <c r="D34" s="402" t="s">
        <v>577</v>
      </c>
      <c r="E34" s="403"/>
      <c r="F34" s="403"/>
      <c r="G34" s="403"/>
      <c r="H34" s="403"/>
      <c r="I34" s="403"/>
      <c r="J34" s="403"/>
      <c r="K34" s="404"/>
      <c r="L34" s="58"/>
      <c r="M34" s="52"/>
      <c r="N34" s="272"/>
      <c r="O34" s="53"/>
      <c r="P34" s="64"/>
    </row>
    <row r="35" spans="1:20" ht="15.6" customHeight="1" x14ac:dyDescent="0.3">
      <c r="A35" s="148"/>
      <c r="B35" s="52"/>
      <c r="C35" s="412"/>
      <c r="D35" s="405" t="s">
        <v>584</v>
      </c>
      <c r="E35" s="406"/>
      <c r="F35" s="406"/>
      <c r="G35" s="406"/>
      <c r="H35" s="406"/>
      <c r="I35" s="406"/>
      <c r="J35" s="406"/>
      <c r="K35" s="407"/>
      <c r="L35" s="58"/>
      <c r="M35" s="177" t="s">
        <v>581</v>
      </c>
      <c r="N35" s="272"/>
      <c r="O35" s="53"/>
      <c r="P35" s="64"/>
      <c r="T35" s="327" t="s">
        <v>580</v>
      </c>
    </row>
    <row r="36" spans="1:20" ht="15.75" customHeight="1" x14ac:dyDescent="0.3">
      <c r="A36" s="148"/>
      <c r="B36" s="52"/>
      <c r="C36" s="412"/>
      <c r="D36" s="405" t="s">
        <v>578</v>
      </c>
      <c r="E36" s="406"/>
      <c r="F36" s="406"/>
      <c r="G36" s="406"/>
      <c r="H36" s="406"/>
      <c r="I36" s="406"/>
      <c r="J36" s="406"/>
      <c r="K36" s="407"/>
      <c r="L36" s="58"/>
      <c r="M36" s="177"/>
      <c r="N36" s="272"/>
      <c r="O36" s="53"/>
      <c r="P36" s="64"/>
      <c r="T36" s="327" t="s">
        <v>581</v>
      </c>
    </row>
    <row r="37" spans="1:20" ht="15.75" customHeight="1" x14ac:dyDescent="0.3">
      <c r="A37" s="148"/>
      <c r="B37" s="52"/>
      <c r="C37" s="412"/>
      <c r="D37" s="405" t="s">
        <v>582</v>
      </c>
      <c r="E37" s="406"/>
      <c r="F37" s="406"/>
      <c r="G37" s="406"/>
      <c r="H37" s="406"/>
      <c r="I37" s="406"/>
      <c r="J37" s="406"/>
      <c r="K37" s="407"/>
      <c r="L37" s="58"/>
      <c r="M37" s="329" t="str">
        <f>IF(ISNUMBER(M36),IF(M35="NO",0.06*M36,0.08*M36)," ")</f>
        <v xml:space="preserve"> </v>
      </c>
      <c r="N37" s="272"/>
      <c r="O37" s="53"/>
      <c r="P37" s="64"/>
      <c r="T37" s="327"/>
    </row>
    <row r="38" spans="1:20" ht="15.75" customHeight="1" x14ac:dyDescent="0.3">
      <c r="A38" s="148"/>
      <c r="B38" s="52"/>
      <c r="C38" s="412"/>
      <c r="D38" s="405" t="s">
        <v>583</v>
      </c>
      <c r="E38" s="406"/>
      <c r="F38" s="406"/>
      <c r="G38" s="406"/>
      <c r="H38" s="406"/>
      <c r="I38" s="406"/>
      <c r="J38" s="406"/>
      <c r="K38" s="407"/>
      <c r="L38" s="58"/>
      <c r="M38" s="181">
        <f>IF(M35="NO", 0.06, 0.08)</f>
        <v>0.06</v>
      </c>
      <c r="N38" s="272"/>
      <c r="O38" s="53"/>
      <c r="P38" s="64"/>
      <c r="T38" s="327"/>
    </row>
    <row r="39" spans="1:20" x14ac:dyDescent="0.3">
      <c r="A39" s="148"/>
      <c r="B39" s="52"/>
      <c r="C39" s="412"/>
      <c r="D39" s="157"/>
      <c r="E39" s="158"/>
      <c r="F39" s="158"/>
      <c r="G39" s="158"/>
      <c r="H39" s="158"/>
      <c r="I39" s="158"/>
      <c r="J39" s="406" t="s">
        <v>579</v>
      </c>
      <c r="K39" s="407"/>
      <c r="L39" s="58"/>
      <c r="M39" s="177"/>
      <c r="N39" s="272"/>
      <c r="O39" s="53"/>
      <c r="P39" s="64"/>
    </row>
    <row r="40" spans="1:20" ht="15" customHeight="1" x14ac:dyDescent="0.3">
      <c r="A40" s="148"/>
      <c r="B40" s="43"/>
      <c r="C40" s="412"/>
      <c r="D40" s="405" t="s">
        <v>569</v>
      </c>
      <c r="E40" s="406"/>
      <c r="F40" s="406"/>
      <c r="G40" s="406"/>
      <c r="H40" s="406"/>
      <c r="I40" s="406"/>
      <c r="J40" s="406"/>
      <c r="K40" s="407"/>
      <c r="L40" s="56"/>
      <c r="M40" s="177"/>
      <c r="N40" s="276"/>
      <c r="O40" s="53"/>
      <c r="P40" s="64"/>
    </row>
    <row r="41" spans="1:20" ht="15" customHeight="1" x14ac:dyDescent="0.3">
      <c r="A41" s="148"/>
      <c r="B41" s="43"/>
      <c r="C41" s="412"/>
      <c r="D41" s="157"/>
      <c r="E41" s="158"/>
      <c r="F41" s="158"/>
      <c r="G41" s="158"/>
      <c r="H41" s="158"/>
      <c r="I41" s="158"/>
      <c r="J41" s="158"/>
      <c r="K41" s="159" t="s">
        <v>521</v>
      </c>
      <c r="L41" s="56"/>
      <c r="M41" s="178" t="str">
        <f>IF(OR(ISBLANK(M36),ISBLANK(M40))," ",M40/M36)</f>
        <v xml:space="preserve"> </v>
      </c>
      <c r="N41" s="276"/>
      <c r="O41" s="53"/>
      <c r="P41" s="64"/>
    </row>
    <row r="42" spans="1:20" ht="15" customHeight="1" x14ac:dyDescent="0.3">
      <c r="A42" s="148"/>
      <c r="B42" s="44"/>
      <c r="C42" s="412"/>
      <c r="D42" s="405" t="s">
        <v>1</v>
      </c>
      <c r="E42" s="406"/>
      <c r="F42" s="406"/>
      <c r="G42" s="406"/>
      <c r="H42" s="406"/>
      <c r="I42" s="406"/>
      <c r="J42" s="406"/>
      <c r="K42" s="407"/>
      <c r="L42" s="56"/>
      <c r="M42" s="179" t="str">
        <f>IF(OR(ISBLANK(M39),ISBLANK(M40))," ",M40*60/M39)</f>
        <v xml:space="preserve"> </v>
      </c>
      <c r="N42" s="277"/>
      <c r="O42" s="53"/>
      <c r="P42" s="64"/>
    </row>
    <row r="43" spans="1:20" ht="15" customHeight="1" x14ac:dyDescent="0.3">
      <c r="A43" s="148"/>
      <c r="B43" s="43"/>
      <c r="C43" s="412"/>
      <c r="D43" s="405" t="s">
        <v>570</v>
      </c>
      <c r="E43" s="406"/>
      <c r="F43" s="406"/>
      <c r="G43" s="406"/>
      <c r="H43" s="406"/>
      <c r="I43" s="406"/>
      <c r="J43" s="406"/>
      <c r="K43" s="407"/>
      <c r="L43" s="56"/>
      <c r="M43" s="177"/>
      <c r="N43" s="276"/>
      <c r="O43" s="53"/>
      <c r="P43" s="64"/>
    </row>
    <row r="44" spans="1:20" ht="15" customHeight="1" x14ac:dyDescent="0.3">
      <c r="A44" s="148"/>
      <c r="B44" s="44"/>
      <c r="C44" s="412"/>
      <c r="D44" s="157"/>
      <c r="E44" s="158"/>
      <c r="F44" s="158"/>
      <c r="G44" s="158"/>
      <c r="H44" s="158"/>
      <c r="I44" s="158"/>
      <c r="J44" s="158"/>
      <c r="K44" s="159" t="s">
        <v>521</v>
      </c>
      <c r="L44" s="56"/>
      <c r="M44" s="178" t="str">
        <f>IF(OR(ISBLANK(M36),ISBLANK(M43))," ",M43/M36)</f>
        <v xml:space="preserve"> </v>
      </c>
      <c r="N44" s="277"/>
      <c r="O44" s="53"/>
      <c r="P44" s="64"/>
    </row>
    <row r="45" spans="1:20" ht="15" customHeight="1" x14ac:dyDescent="0.3">
      <c r="A45" s="148"/>
      <c r="B45" s="43"/>
      <c r="C45" s="412"/>
      <c r="D45" s="405" t="s">
        <v>3</v>
      </c>
      <c r="E45" s="406"/>
      <c r="F45" s="406"/>
      <c r="G45" s="406"/>
      <c r="H45" s="406"/>
      <c r="I45" s="406"/>
      <c r="J45" s="406"/>
      <c r="K45" s="407"/>
      <c r="L45" s="56"/>
      <c r="M45" s="180" t="str">
        <f>IF(OR(ISBLANK(M39),ISBLANK(M43))," ",M43*60/M39)</f>
        <v xml:space="preserve"> </v>
      </c>
      <c r="N45" s="276"/>
      <c r="O45" s="53"/>
      <c r="P45" s="64"/>
    </row>
    <row r="46" spans="1:20" ht="15" customHeight="1" thickBot="1" x14ac:dyDescent="0.35">
      <c r="A46" s="148"/>
      <c r="B46" s="45"/>
      <c r="C46" s="412"/>
      <c r="D46" s="405" t="s">
        <v>4</v>
      </c>
      <c r="E46" s="406"/>
      <c r="F46" s="406"/>
      <c r="G46" s="406"/>
      <c r="H46" s="406"/>
      <c r="I46" s="406"/>
      <c r="J46" s="406"/>
      <c r="K46" s="407"/>
      <c r="M46" s="325" t="str">
        <f>IF(OR(ISBLANK(M40),ISBLANK(M43))," ",AVERAGE(M40,M43))</f>
        <v xml:space="preserve"> </v>
      </c>
      <c r="N46" s="280"/>
      <c r="O46" s="53"/>
      <c r="P46" s="64"/>
    </row>
    <row r="47" spans="1:20" ht="16.5" customHeight="1" thickBot="1" x14ac:dyDescent="0.35">
      <c r="A47" s="148"/>
      <c r="B47" s="52"/>
      <c r="C47" s="412"/>
      <c r="D47" s="157"/>
      <c r="E47" s="158"/>
      <c r="F47" s="158"/>
      <c r="G47" s="158"/>
      <c r="H47" s="158"/>
      <c r="I47" s="158"/>
      <c r="J47" s="406" t="s">
        <v>522</v>
      </c>
      <c r="K47" s="407"/>
      <c r="L47" s="56"/>
      <c r="M47" s="328" t="str">
        <f>IF(ISNUMBER(M46),((M41+M44)/2)," ")</f>
        <v xml:space="preserve"> </v>
      </c>
      <c r="N47" s="324" t="str">
        <f>IF(M35="NO",IF(ISNUMBER(M47),IF(M47&lt;0.06049,"Pass","Fail")," "),IF(ISNUMBER(M47),IF(M47&lt;0.08049,"Pass","Fail")," "))</f>
        <v xml:space="preserve"> </v>
      </c>
      <c r="O47" s="53"/>
      <c r="P47" s="64"/>
    </row>
    <row r="48" spans="1:20" ht="32.25" customHeight="1" thickBot="1" x14ac:dyDescent="0.35">
      <c r="A48" s="148"/>
      <c r="B48" s="52"/>
      <c r="C48" s="414"/>
      <c r="D48" s="408" t="s">
        <v>523</v>
      </c>
      <c r="E48" s="409"/>
      <c r="F48" s="409"/>
      <c r="G48" s="409"/>
      <c r="H48" s="409"/>
      <c r="I48" s="409"/>
      <c r="J48" s="409"/>
      <c r="K48" s="410"/>
      <c r="L48" s="281"/>
      <c r="M48" s="326" t="str">
        <f>IF(ISNUMBER(M46),((M42+M45)/2)," ")</f>
        <v xml:space="preserve"> </v>
      </c>
      <c r="N48" s="282"/>
      <c r="O48" s="53"/>
      <c r="P48" s="64"/>
    </row>
    <row r="49" spans="1:16" ht="6.9" customHeight="1" x14ac:dyDescent="0.3">
      <c r="A49" s="148"/>
      <c r="B49" s="52"/>
      <c r="C49" s="14"/>
      <c r="D49" s="50"/>
      <c r="E49" s="50"/>
      <c r="F49" s="50"/>
      <c r="G49" s="50"/>
      <c r="H49" s="50"/>
      <c r="I49" s="50"/>
      <c r="J49" s="50"/>
      <c r="K49" s="51"/>
      <c r="L49" s="58"/>
      <c r="M49" s="52"/>
      <c r="N49" s="52"/>
      <c r="O49" s="53"/>
      <c r="P49" s="64"/>
    </row>
    <row r="50" spans="1:16" ht="16.2" thickBot="1" x14ac:dyDescent="0.35">
      <c r="A50" s="65"/>
      <c r="B50" s="69"/>
      <c r="C50" s="66"/>
      <c r="D50" s="66"/>
      <c r="E50" s="66"/>
      <c r="F50" s="66"/>
      <c r="G50" s="66"/>
      <c r="H50" s="66"/>
      <c r="I50" s="66"/>
      <c r="J50" s="66"/>
      <c r="K50" s="67"/>
      <c r="L50" s="68"/>
      <c r="M50" s="69"/>
      <c r="N50" s="69"/>
      <c r="O50" s="70"/>
      <c r="P50" s="71"/>
    </row>
    <row r="51" spans="1:16" x14ac:dyDescent="0.3">
      <c r="C51" s="14"/>
    </row>
    <row r="53" spans="1:16" x14ac:dyDescent="0.3">
      <c r="C53" s="321"/>
      <c r="E53" s="321"/>
    </row>
  </sheetData>
  <mergeCells count="37">
    <mergeCell ref="J47:K47"/>
    <mergeCell ref="D48:K48"/>
    <mergeCell ref="C21:C32"/>
    <mergeCell ref="C34:C48"/>
    <mergeCell ref="D12:J12"/>
    <mergeCell ref="D45:K45"/>
    <mergeCell ref="D40:K40"/>
    <mergeCell ref="D18:K18"/>
    <mergeCell ref="D19:K19"/>
    <mergeCell ref="D32:K32"/>
    <mergeCell ref="J23:K23"/>
    <mergeCell ref="J31:K31"/>
    <mergeCell ref="D36:K36"/>
    <mergeCell ref="J39:K39"/>
    <mergeCell ref="D42:K42"/>
    <mergeCell ref="D43:K43"/>
    <mergeCell ref="D34:K34"/>
    <mergeCell ref="D21:K21"/>
    <mergeCell ref="D29:K29"/>
    <mergeCell ref="D30:K30"/>
    <mergeCell ref="D46:K46"/>
    <mergeCell ref="D22:K22"/>
    <mergeCell ref="D24:K24"/>
    <mergeCell ref="D26:K26"/>
    <mergeCell ref="D27:K27"/>
    <mergeCell ref="D35:K35"/>
    <mergeCell ref="D37:K37"/>
    <mergeCell ref="D38:K38"/>
    <mergeCell ref="D11:K11"/>
    <mergeCell ref="D16:K16"/>
    <mergeCell ref="D10:K10"/>
    <mergeCell ref="D14:K14"/>
    <mergeCell ref="C2:N2"/>
    <mergeCell ref="C4:O4"/>
    <mergeCell ref="D6:K6"/>
    <mergeCell ref="D8:K8"/>
    <mergeCell ref="D9:K9"/>
  </mergeCells>
  <phoneticPr fontId="5" type="noConversion"/>
  <conditionalFormatting sqref="N47">
    <cfRule type="containsText" dxfId="2" priority="1" operator="containsText" text="Pass">
      <formula>NOT(ISERROR(SEARCH("Pass",N47)))</formula>
    </cfRule>
    <cfRule type="containsText" dxfId="1" priority="2" operator="containsText" text="Fail">
      <formula>NOT(ISERROR(SEARCH("Fail",N47)))</formula>
    </cfRule>
  </conditionalFormatting>
  <dataValidations count="1">
    <dataValidation type="list" allowBlank="1" showInputMessage="1" showErrorMessage="1" sqref="M35" xr:uid="{08E1D7F8-D629-4A01-8EA1-81371769E971}">
      <formula1>$T$35:$T$36</formula1>
    </dataValidation>
  </dataValidations>
  <pageMargins left="0.25" right="0.25" top="0.25" bottom="0.25" header="0.5" footer="0.5"/>
  <pageSetup orientation="landscape" horizontalDpi="4294967292" verticalDpi="4294967292" r:id="rId1"/>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S51"/>
  <sheetViews>
    <sheetView topLeftCell="A10" zoomScaleNormal="100" workbookViewId="0">
      <selection activeCell="N7" sqref="N7"/>
    </sheetView>
  </sheetViews>
  <sheetFormatPr defaultRowHeight="15.6" x14ac:dyDescent="0.3"/>
  <cols>
    <col min="1" max="1" width="1.8984375" customWidth="1"/>
    <col min="2" max="2" width="11" customWidth="1"/>
    <col min="3" max="3" width="11.5" customWidth="1"/>
    <col min="4" max="4" width="10.69921875" customWidth="1"/>
    <col min="5" max="5" width="11.5" customWidth="1"/>
    <col min="6" max="6" width="11" customWidth="1"/>
    <col min="7" max="7" width="11.5" customWidth="1"/>
    <col min="8" max="8" width="10.69921875" customWidth="1"/>
    <col min="9" max="9" width="11.5" customWidth="1"/>
    <col min="10" max="10" width="11.19921875" customWidth="1"/>
    <col min="11" max="11" width="11.5" customWidth="1"/>
    <col min="12" max="12" width="11.09765625" customWidth="1"/>
    <col min="13" max="13" width="14.5" customWidth="1"/>
    <col min="14" max="14" width="10.8984375" customWidth="1"/>
    <col min="15" max="15" width="11.5" customWidth="1"/>
    <col min="16" max="16" width="1.8984375" customWidth="1"/>
  </cols>
  <sheetData>
    <row r="1" spans="1:19" ht="14.25" customHeight="1" thickBot="1" x14ac:dyDescent="0.35">
      <c r="A1" s="60"/>
      <c r="B1" s="61"/>
      <c r="C1" s="61"/>
      <c r="D1" s="61"/>
      <c r="E1" s="61"/>
      <c r="F1" s="61"/>
      <c r="G1" s="61"/>
      <c r="H1" s="61"/>
      <c r="I1" s="61"/>
      <c r="J1" s="61"/>
      <c r="K1" s="61"/>
      <c r="L1" s="61"/>
      <c r="M1" s="61"/>
      <c r="N1" s="61"/>
      <c r="O1" s="61"/>
      <c r="P1" s="62"/>
    </row>
    <row r="2" spans="1:19" ht="104.25" customHeight="1" x14ac:dyDescent="0.3">
      <c r="A2" s="63"/>
      <c r="B2" s="372" t="s">
        <v>456</v>
      </c>
      <c r="C2" s="373"/>
      <c r="D2" s="373"/>
      <c r="E2" s="373"/>
      <c r="F2" s="373"/>
      <c r="G2" s="373"/>
      <c r="H2" s="373"/>
      <c r="I2" s="373"/>
      <c r="J2" s="373"/>
      <c r="K2" s="373"/>
      <c r="L2" s="373"/>
      <c r="M2" s="373"/>
      <c r="N2" s="373"/>
      <c r="O2" s="374"/>
      <c r="P2" s="64"/>
      <c r="Q2" s="74"/>
      <c r="R2" s="74"/>
      <c r="S2" s="74"/>
    </row>
    <row r="3" spans="1:19" ht="63" customHeight="1" x14ac:dyDescent="0.3">
      <c r="A3" s="63"/>
      <c r="B3" s="419" t="s">
        <v>543</v>
      </c>
      <c r="C3" s="420"/>
      <c r="D3" s="420"/>
      <c r="E3" s="420"/>
      <c r="F3" s="420"/>
      <c r="G3" s="420"/>
      <c r="H3" s="420"/>
      <c r="I3" s="420"/>
      <c r="J3" s="420"/>
      <c r="K3" s="420"/>
      <c r="L3" s="420"/>
      <c r="M3" s="420"/>
      <c r="N3" s="420"/>
      <c r="O3" s="421"/>
      <c r="P3" s="64"/>
    </row>
    <row r="4" spans="1:19" x14ac:dyDescent="0.3">
      <c r="A4" s="63"/>
      <c r="B4" s="59" t="s">
        <v>453</v>
      </c>
      <c r="C4" s="16"/>
      <c r="D4" s="16"/>
      <c r="E4" s="16"/>
      <c r="F4" s="16"/>
      <c r="G4" s="16"/>
      <c r="H4" s="16"/>
      <c r="I4" s="16"/>
      <c r="J4" s="16"/>
      <c r="K4" s="16"/>
      <c r="L4" s="16"/>
      <c r="M4" s="16"/>
      <c r="N4" s="16"/>
      <c r="O4" s="151"/>
      <c r="P4" s="64"/>
    </row>
    <row r="5" spans="1:19" x14ac:dyDescent="0.3">
      <c r="A5" s="63"/>
      <c r="B5" s="152" t="s">
        <v>563</v>
      </c>
      <c r="C5" s="16"/>
      <c r="D5" s="16"/>
      <c r="E5" s="16"/>
      <c r="F5" s="16"/>
      <c r="G5" s="16"/>
      <c r="H5" s="16"/>
      <c r="I5" s="16"/>
      <c r="J5" s="16"/>
      <c r="K5" s="16"/>
      <c r="L5" s="16"/>
      <c r="M5" s="16"/>
      <c r="N5" s="16"/>
      <c r="O5" s="151"/>
      <c r="P5" s="64"/>
    </row>
    <row r="6" spans="1:19" x14ac:dyDescent="0.3">
      <c r="A6" s="63"/>
      <c r="B6" s="152"/>
      <c r="C6" s="54" t="s">
        <v>458</v>
      </c>
      <c r="D6" s="16"/>
      <c r="E6" s="149" t="s">
        <v>564</v>
      </c>
      <c r="F6" s="16"/>
      <c r="G6" s="16"/>
      <c r="H6" s="16"/>
      <c r="I6" s="16"/>
      <c r="J6" s="16"/>
      <c r="K6" s="16"/>
      <c r="L6" s="16"/>
      <c r="M6" s="16"/>
      <c r="N6" s="16"/>
      <c r="O6" s="151"/>
      <c r="P6" s="64"/>
    </row>
    <row r="7" spans="1:19" x14ac:dyDescent="0.3">
      <c r="A7" s="63"/>
      <c r="B7" s="152"/>
      <c r="C7" s="54" t="s">
        <v>459</v>
      </c>
      <c r="D7" s="16"/>
      <c r="E7" s="149" t="s">
        <v>565</v>
      </c>
      <c r="F7" s="16"/>
      <c r="G7" s="16"/>
      <c r="H7" s="16"/>
      <c r="I7" s="16"/>
      <c r="J7" s="16"/>
      <c r="K7" s="16"/>
      <c r="L7" s="16"/>
      <c r="M7" s="16"/>
      <c r="N7" s="16"/>
      <c r="O7" s="151"/>
      <c r="P7" s="64"/>
    </row>
    <row r="8" spans="1:19" ht="16.2" thickBot="1" x14ac:dyDescent="0.35">
      <c r="A8" s="63"/>
      <c r="B8" s="152"/>
      <c r="C8" s="16"/>
      <c r="D8" s="16"/>
      <c r="E8" s="16"/>
      <c r="F8" s="16"/>
      <c r="G8" s="16"/>
      <c r="H8" s="16"/>
      <c r="I8" s="16"/>
      <c r="J8" s="16"/>
      <c r="K8" s="16"/>
      <c r="L8" s="16"/>
      <c r="M8" s="16"/>
      <c r="N8" s="16"/>
      <c r="O8" s="151"/>
      <c r="P8" s="64"/>
    </row>
    <row r="9" spans="1:19" ht="18.600000000000001" thickBot="1" x14ac:dyDescent="0.4">
      <c r="A9" s="63"/>
      <c r="B9" s="152"/>
      <c r="C9" s="422" t="s">
        <v>452</v>
      </c>
      <c r="D9" s="423"/>
      <c r="E9" s="423"/>
      <c r="F9" s="423"/>
      <c r="G9" s="423"/>
      <c r="H9" s="423"/>
      <c r="I9" s="423"/>
      <c r="J9" s="423"/>
      <c r="K9" s="423"/>
      <c r="L9" s="423"/>
      <c r="M9" s="423"/>
      <c r="N9" s="424"/>
      <c r="O9" s="151"/>
      <c r="P9" s="64"/>
    </row>
    <row r="10" spans="1:19" ht="16.2" thickBot="1" x14ac:dyDescent="0.35">
      <c r="A10" s="63"/>
      <c r="B10" s="152"/>
      <c r="C10" s="425" t="s">
        <v>457</v>
      </c>
      <c r="D10" s="426"/>
      <c r="E10" s="426"/>
      <c r="F10" s="427"/>
      <c r="G10" s="78" t="str">
        <f>IF(ISNUMBER('Cover Sheet'!D11),'Cover Sheet'!D11," ")</f>
        <v xml:space="preserve"> </v>
      </c>
      <c r="H10" s="425" t="s">
        <v>454</v>
      </c>
      <c r="I10" s="426"/>
      <c r="J10" s="427"/>
      <c r="K10" s="428">
        <v>7</v>
      </c>
      <c r="L10" s="429"/>
      <c r="M10" s="79" t="s">
        <v>455</v>
      </c>
      <c r="N10" s="75" t="str">
        <f>IF(ISNUMBER(G10),ROUNDUP((G10-K10-N19)/K10,0)," ")</f>
        <v xml:space="preserve"> </v>
      </c>
      <c r="O10" s="151"/>
      <c r="P10" s="64"/>
    </row>
    <row r="11" spans="1:19" ht="16.2" thickBot="1" x14ac:dyDescent="0.35">
      <c r="A11" s="63"/>
      <c r="B11" s="152"/>
      <c r="C11" s="16"/>
      <c r="D11" s="16"/>
      <c r="E11" s="150"/>
      <c r="F11" s="16"/>
      <c r="G11" s="16"/>
      <c r="H11" s="16"/>
      <c r="I11" s="16"/>
      <c r="J11" s="16"/>
      <c r="K11" s="16"/>
      <c r="L11" s="16"/>
      <c r="M11" s="16"/>
      <c r="N11" s="16"/>
      <c r="O11" s="151"/>
      <c r="P11" s="64"/>
    </row>
    <row r="12" spans="1:19" ht="18.600000000000001" thickBot="1" x14ac:dyDescent="0.4">
      <c r="A12" s="63"/>
      <c r="B12" s="422" t="s">
        <v>460</v>
      </c>
      <c r="C12" s="423"/>
      <c r="D12" s="423"/>
      <c r="E12" s="423"/>
      <c r="F12" s="423"/>
      <c r="G12" s="423"/>
      <c r="H12" s="423"/>
      <c r="I12" s="423"/>
      <c r="J12" s="423"/>
      <c r="K12" s="423"/>
      <c r="L12" s="423"/>
      <c r="M12" s="423"/>
      <c r="N12" s="423"/>
      <c r="O12" s="424"/>
      <c r="P12" s="64"/>
    </row>
    <row r="13" spans="1:19" x14ac:dyDescent="0.3">
      <c r="A13" s="63"/>
      <c r="B13" s="415" t="s">
        <v>461</v>
      </c>
      <c r="C13" s="416"/>
      <c r="D13" s="415" t="s">
        <v>462</v>
      </c>
      <c r="E13" s="416"/>
      <c r="F13" s="415" t="s">
        <v>463</v>
      </c>
      <c r="G13" s="416"/>
      <c r="H13" s="415" t="s">
        <v>464</v>
      </c>
      <c r="I13" s="416"/>
      <c r="J13" s="415" t="s">
        <v>465</v>
      </c>
      <c r="K13" s="416"/>
      <c r="L13" s="415" t="s">
        <v>466</v>
      </c>
      <c r="M13" s="416"/>
      <c r="N13" s="415" t="s">
        <v>467</v>
      </c>
      <c r="O13" s="416"/>
      <c r="P13" s="64"/>
    </row>
    <row r="14" spans="1:19" x14ac:dyDescent="0.3">
      <c r="A14" s="63"/>
      <c r="B14" s="76" t="s">
        <v>471</v>
      </c>
      <c r="C14" s="195"/>
      <c r="D14" s="76" t="s">
        <v>471</v>
      </c>
      <c r="E14" s="195"/>
      <c r="F14" s="76" t="s">
        <v>471</v>
      </c>
      <c r="G14" s="195"/>
      <c r="H14" s="76" t="s">
        <v>471</v>
      </c>
      <c r="I14" s="195"/>
      <c r="J14" s="76" t="s">
        <v>471</v>
      </c>
      <c r="K14" s="195"/>
      <c r="L14" s="76" t="s">
        <v>471</v>
      </c>
      <c r="M14" s="195"/>
      <c r="N14" s="76" t="s">
        <v>471</v>
      </c>
      <c r="O14" s="195"/>
      <c r="P14" s="64"/>
    </row>
    <row r="15" spans="1:19" x14ac:dyDescent="0.3">
      <c r="A15" s="63"/>
      <c r="B15" s="76" t="s">
        <v>468</v>
      </c>
      <c r="C15" s="195"/>
      <c r="D15" s="76" t="s">
        <v>468</v>
      </c>
      <c r="E15" s="195"/>
      <c r="F15" s="76" t="s">
        <v>468</v>
      </c>
      <c r="G15" s="195"/>
      <c r="H15" s="76" t="s">
        <v>468</v>
      </c>
      <c r="I15" s="195"/>
      <c r="J15" s="76" t="s">
        <v>468</v>
      </c>
      <c r="K15" s="195"/>
      <c r="L15" s="76" t="s">
        <v>468</v>
      </c>
      <c r="M15" s="195"/>
      <c r="N15" s="76" t="s">
        <v>468</v>
      </c>
      <c r="O15" s="195"/>
      <c r="P15" s="64"/>
    </row>
    <row r="16" spans="1:19" x14ac:dyDescent="0.3">
      <c r="A16" s="63"/>
      <c r="B16" s="76" t="s">
        <v>469</v>
      </c>
      <c r="C16" s="195"/>
      <c r="D16" s="76" t="s">
        <v>469</v>
      </c>
      <c r="E16" s="195"/>
      <c r="F16" s="76" t="s">
        <v>469</v>
      </c>
      <c r="G16" s="195"/>
      <c r="H16" s="76" t="s">
        <v>469</v>
      </c>
      <c r="I16" s="195"/>
      <c r="J16" s="76" t="s">
        <v>469</v>
      </c>
      <c r="K16" s="195"/>
      <c r="L16" s="76" t="s">
        <v>469</v>
      </c>
      <c r="M16" s="195"/>
      <c r="N16" s="76" t="s">
        <v>469</v>
      </c>
      <c r="O16" s="195"/>
      <c r="P16" s="64"/>
    </row>
    <row r="17" spans="1:16" ht="16.2" thickBot="1" x14ac:dyDescent="0.35">
      <c r="A17" s="63"/>
      <c r="B17" s="77" t="s">
        <v>470</v>
      </c>
      <c r="C17" s="211" t="str">
        <f>IF(ISBLANK(C15)," ", IF(C16/C15&gt;0,C16/C15))</f>
        <v xml:space="preserve"> </v>
      </c>
      <c r="D17" s="77" t="s">
        <v>470</v>
      </c>
      <c r="E17" s="211" t="str">
        <f t="shared" ref="E17" si="0">IF(ISBLANK(E15)," ", IF(E16/E15&gt;0,E16/E15))</f>
        <v xml:space="preserve"> </v>
      </c>
      <c r="F17" s="77" t="s">
        <v>470</v>
      </c>
      <c r="G17" s="211" t="str">
        <f t="shared" ref="G17" si="1">IF(ISBLANK(G15)," ", IF(G16/G15&gt;0,G16/G15))</f>
        <v xml:space="preserve"> </v>
      </c>
      <c r="H17" s="77" t="s">
        <v>470</v>
      </c>
      <c r="I17" s="211" t="str">
        <f t="shared" ref="I17" si="2">IF(ISBLANK(I15)," ", IF(I16/I15&gt;0,I16/I15))</f>
        <v xml:space="preserve"> </v>
      </c>
      <c r="J17" s="77" t="s">
        <v>470</v>
      </c>
      <c r="K17" s="211" t="str">
        <f t="shared" ref="K17" si="3">IF(ISBLANK(K15)," ", IF(K16/K15&gt;0,K16/K15))</f>
        <v xml:space="preserve"> </v>
      </c>
      <c r="L17" s="77" t="s">
        <v>470</v>
      </c>
      <c r="M17" s="211" t="str">
        <f t="shared" ref="M17" si="4">IF(ISBLANK(M15)," ", IF(M16/M15&gt;0,M16/M15))</f>
        <v xml:space="preserve"> </v>
      </c>
      <c r="N17" s="77" t="s">
        <v>470</v>
      </c>
      <c r="O17" s="211" t="str">
        <f t="shared" ref="O17" si="5">IF(ISBLANK(O15)," ", IF(O16/O15&gt;0,O16/O15))</f>
        <v xml:space="preserve"> </v>
      </c>
      <c r="P17" s="64"/>
    </row>
    <row r="18" spans="1:16" x14ac:dyDescent="0.3">
      <c r="A18" s="63"/>
      <c r="B18" s="152"/>
      <c r="C18" s="16"/>
      <c r="D18" s="16"/>
      <c r="E18" s="16"/>
      <c r="F18" s="16"/>
      <c r="G18" s="16"/>
      <c r="H18" s="16"/>
      <c r="I18" s="16"/>
      <c r="J18" s="16"/>
      <c r="K18" s="16"/>
      <c r="L18" s="16"/>
      <c r="M18" s="16"/>
      <c r="N18" s="16"/>
      <c r="O18" s="151"/>
      <c r="P18" s="64"/>
    </row>
    <row r="19" spans="1:16" ht="16.2" thickBot="1" x14ac:dyDescent="0.35">
      <c r="A19" s="63"/>
      <c r="B19" s="436" t="s">
        <v>472</v>
      </c>
      <c r="C19" s="437"/>
      <c r="D19" s="437"/>
      <c r="E19" s="437"/>
      <c r="F19" s="437"/>
      <c r="G19" s="437"/>
      <c r="H19" s="437"/>
      <c r="I19" s="196" t="s">
        <v>149</v>
      </c>
      <c r="J19" s="433" t="s">
        <v>538</v>
      </c>
      <c r="K19" s="434"/>
      <c r="L19" s="434"/>
      <c r="M19" s="434"/>
      <c r="N19" s="434"/>
      <c r="O19" s="195"/>
      <c r="P19" s="64"/>
    </row>
    <row r="20" spans="1:16" x14ac:dyDescent="0.3">
      <c r="A20" s="63"/>
      <c r="B20" s="435" t="str">
        <f>IF(O19=1, "Add Unit 1", " ")</f>
        <v xml:space="preserve"> </v>
      </c>
      <c r="C20" s="435"/>
      <c r="D20" s="418" t="str">
        <f>IF($M$19&gt;=2,D13," ")</f>
        <v xml:space="preserve"> </v>
      </c>
      <c r="E20" s="418"/>
      <c r="F20" s="418" t="str">
        <f>IF($M$19&gt;=3,F13," ")</f>
        <v xml:space="preserve"> </v>
      </c>
      <c r="G20" s="418"/>
      <c r="H20" s="418" t="str">
        <f>IF($M$19&gt;=4,H13," ")</f>
        <v xml:space="preserve"> </v>
      </c>
      <c r="I20" s="418"/>
      <c r="J20" s="415" t="s">
        <v>528</v>
      </c>
      <c r="K20" s="417"/>
      <c r="L20" s="418" t="str">
        <f>IF($M$19&gt;=6,L13," ")</f>
        <v xml:space="preserve"> </v>
      </c>
      <c r="M20" s="418"/>
      <c r="N20" s="418" t="str">
        <f>IF($M$19&gt;=7,N13," ")</f>
        <v xml:space="preserve"> </v>
      </c>
      <c r="O20" s="441"/>
      <c r="P20" s="64"/>
    </row>
    <row r="21" spans="1:16" x14ac:dyDescent="0.3">
      <c r="A21" s="63"/>
      <c r="D21" s="161"/>
      <c r="E21" s="161"/>
      <c r="F21" s="161"/>
      <c r="G21" s="161"/>
      <c r="H21" s="161"/>
      <c r="I21" s="161"/>
      <c r="J21" s="160" t="s">
        <v>471</v>
      </c>
      <c r="K21" s="195"/>
      <c r="L21" s="161"/>
      <c r="M21" s="161"/>
      <c r="N21" s="161"/>
      <c r="O21" s="197"/>
      <c r="P21" s="64"/>
    </row>
    <row r="22" spans="1:16" x14ac:dyDescent="0.3">
      <c r="A22" s="63"/>
      <c r="D22" s="161"/>
      <c r="E22" s="161"/>
      <c r="F22" s="161"/>
      <c r="G22" s="161"/>
      <c r="H22" s="161"/>
      <c r="I22" s="161"/>
      <c r="J22" s="160" t="s">
        <v>468</v>
      </c>
      <c r="K22" s="195"/>
      <c r="L22" s="161"/>
      <c r="M22" s="54"/>
      <c r="N22" s="161"/>
      <c r="O22" s="197"/>
      <c r="P22" s="64"/>
    </row>
    <row r="23" spans="1:16" x14ac:dyDescent="0.3">
      <c r="A23" s="63"/>
      <c r="D23" s="54" t="str">
        <f>IF($M$19&gt;=2,D14," ")</f>
        <v xml:space="preserve"> </v>
      </c>
      <c r="E23" s="54"/>
      <c r="F23" s="54" t="str">
        <f>IF($M$19&gt;=3,F14," ")</f>
        <v xml:space="preserve"> </v>
      </c>
      <c r="G23" s="54"/>
      <c r="H23" s="54" t="str">
        <f>IF($M$19&gt;=4,H14," ")</f>
        <v xml:space="preserve"> </v>
      </c>
      <c r="I23" s="54"/>
      <c r="J23" s="160" t="s">
        <v>469</v>
      </c>
      <c r="K23" s="195"/>
      <c r="L23" s="54" t="str">
        <f>IF($M$19&gt;=6,L14," ")</f>
        <v xml:space="preserve"> </v>
      </c>
      <c r="M23" s="54"/>
      <c r="N23" s="54" t="str">
        <f>IF($M$19&gt;=7,N14," ")</f>
        <v xml:space="preserve"> </v>
      </c>
      <c r="O23" s="153"/>
      <c r="P23" s="64"/>
    </row>
    <row r="24" spans="1:16" ht="16.2" thickBot="1" x14ac:dyDescent="0.35">
      <c r="A24" s="63"/>
      <c r="D24" s="54" t="str">
        <f>IF($M$19&gt;=2,D17," ")</f>
        <v xml:space="preserve"> </v>
      </c>
      <c r="E24" s="54" t="str">
        <f>IF($M$19&gt;=2,#REF!/#REF!," ")</f>
        <v xml:space="preserve"> </v>
      </c>
      <c r="F24" s="54" t="str">
        <f>IF($M$19&gt;=3,F17," ")</f>
        <v xml:space="preserve"> </v>
      </c>
      <c r="G24" s="54" t="str">
        <f>IF($M$19&gt;=3,#REF!/#REF!," ")</f>
        <v xml:space="preserve"> </v>
      </c>
      <c r="H24" s="54" t="str">
        <f>IF($M$19&gt;=4,H17," ")</f>
        <v xml:space="preserve"> </v>
      </c>
      <c r="I24" s="54" t="str">
        <f>IF($M$19&gt;=4,#REF!/#REF!," ")</f>
        <v xml:space="preserve"> </v>
      </c>
      <c r="J24" s="77" t="s">
        <v>470</v>
      </c>
      <c r="K24" s="211" t="str">
        <f>IF(ISBLANK(K22)," ", IF(K23/K22&gt;0,K23/K22))</f>
        <v xml:space="preserve"> </v>
      </c>
      <c r="L24" s="54" t="str">
        <f>IF($M$19&gt;=6,L17," ")</f>
        <v xml:space="preserve"> </v>
      </c>
      <c r="M24" s="54" t="str">
        <f>IF($M$19&gt;=6,#REF!/#REF!," ")</f>
        <v xml:space="preserve"> </v>
      </c>
      <c r="N24" s="54" t="str">
        <f>IF($M$19&gt;=7,N17," ")</f>
        <v xml:space="preserve"> </v>
      </c>
      <c r="O24" s="153" t="str">
        <f>IF($M$19&gt;=7,#REF!/#REF!," ")</f>
        <v xml:space="preserve"> </v>
      </c>
      <c r="P24" s="64"/>
    </row>
    <row r="25" spans="1:16" ht="114.75" customHeight="1" x14ac:dyDescent="0.3">
      <c r="A25" s="63"/>
      <c r="B25" s="438" t="s">
        <v>549</v>
      </c>
      <c r="C25" s="439"/>
      <c r="D25" s="439"/>
      <c r="E25" s="439"/>
      <c r="F25" s="439"/>
      <c r="G25" s="439"/>
      <c r="H25" s="439"/>
      <c r="I25" s="439"/>
      <c r="J25" s="439"/>
      <c r="K25" s="439"/>
      <c r="L25" s="439"/>
      <c r="M25" s="439"/>
      <c r="N25" s="439"/>
      <c r="O25" s="440"/>
      <c r="P25" s="64"/>
    </row>
    <row r="26" spans="1:16" ht="16.2" thickBot="1" x14ac:dyDescent="0.35">
      <c r="A26" s="63"/>
      <c r="B26" s="152"/>
      <c r="C26" s="16"/>
      <c r="D26" s="16"/>
      <c r="E26" s="16"/>
      <c r="F26" s="16"/>
      <c r="G26" s="16"/>
      <c r="H26" s="16"/>
      <c r="I26" s="16"/>
      <c r="J26" s="16"/>
      <c r="K26" s="16"/>
      <c r="L26" s="16"/>
      <c r="M26" s="16"/>
      <c r="N26" s="16"/>
      <c r="O26" s="151"/>
      <c r="P26" s="64"/>
    </row>
    <row r="27" spans="1:16" ht="18.600000000000001" thickBot="1" x14ac:dyDescent="0.4">
      <c r="A27" s="63"/>
      <c r="B27" s="422" t="s">
        <v>524</v>
      </c>
      <c r="C27" s="423"/>
      <c r="D27" s="423"/>
      <c r="E27" s="423"/>
      <c r="F27" s="423"/>
      <c r="G27" s="423"/>
      <c r="H27" s="423"/>
      <c r="I27" s="423"/>
      <c r="J27" s="423"/>
      <c r="K27" s="423"/>
      <c r="L27" s="423"/>
      <c r="M27" s="423"/>
      <c r="N27" s="423"/>
      <c r="O27" s="424"/>
      <c r="P27" s="64"/>
    </row>
    <row r="28" spans="1:16" x14ac:dyDescent="0.3">
      <c r="A28" s="63"/>
      <c r="B28" s="415" t="s">
        <v>461</v>
      </c>
      <c r="C28" s="416"/>
      <c r="D28" s="415" t="s">
        <v>462</v>
      </c>
      <c r="E28" s="416"/>
      <c r="F28" s="415" t="s">
        <v>463</v>
      </c>
      <c r="G28" s="416"/>
      <c r="H28" s="415" t="s">
        <v>464</v>
      </c>
      <c r="I28" s="416"/>
      <c r="J28" s="415" t="s">
        <v>465</v>
      </c>
      <c r="K28" s="416"/>
      <c r="L28" s="415" t="s">
        <v>466</v>
      </c>
      <c r="M28" s="416"/>
      <c r="N28" s="415" t="s">
        <v>467</v>
      </c>
      <c r="O28" s="416"/>
      <c r="P28" s="64"/>
    </row>
    <row r="29" spans="1:16" x14ac:dyDescent="0.3">
      <c r="A29" s="63"/>
      <c r="B29" s="160" t="s">
        <v>471</v>
      </c>
      <c r="C29" s="195"/>
      <c r="D29" s="160" t="s">
        <v>471</v>
      </c>
      <c r="E29" s="195"/>
      <c r="F29" s="160" t="s">
        <v>471</v>
      </c>
      <c r="G29" s="195"/>
      <c r="H29" s="160" t="s">
        <v>471</v>
      </c>
      <c r="I29" s="195"/>
      <c r="J29" s="160" t="s">
        <v>471</v>
      </c>
      <c r="K29" s="195"/>
      <c r="L29" s="160" t="s">
        <v>471</v>
      </c>
      <c r="M29" s="195"/>
      <c r="N29" s="160" t="s">
        <v>471</v>
      </c>
      <c r="O29" s="195"/>
      <c r="P29" s="64"/>
    </row>
    <row r="30" spans="1:16" x14ac:dyDescent="0.3">
      <c r="A30" s="63"/>
      <c r="B30" s="160" t="s">
        <v>468</v>
      </c>
      <c r="C30" s="195"/>
      <c r="D30" s="160" t="s">
        <v>468</v>
      </c>
      <c r="E30" s="195"/>
      <c r="F30" s="160" t="s">
        <v>468</v>
      </c>
      <c r="G30" s="195"/>
      <c r="H30" s="160" t="s">
        <v>468</v>
      </c>
      <c r="I30" s="195"/>
      <c r="J30" s="160" t="s">
        <v>468</v>
      </c>
      <c r="K30" s="195"/>
      <c r="L30" s="160" t="s">
        <v>468</v>
      </c>
      <c r="M30" s="195"/>
      <c r="N30" s="160" t="s">
        <v>468</v>
      </c>
      <c r="O30" s="195"/>
      <c r="P30" s="64"/>
    </row>
    <row r="31" spans="1:16" x14ac:dyDescent="0.3">
      <c r="A31" s="63"/>
      <c r="B31" s="160" t="s">
        <v>469</v>
      </c>
      <c r="C31" s="195"/>
      <c r="D31" s="160" t="s">
        <v>469</v>
      </c>
      <c r="E31" s="195"/>
      <c r="F31" s="160" t="s">
        <v>469</v>
      </c>
      <c r="G31" s="195"/>
      <c r="H31" s="160" t="s">
        <v>469</v>
      </c>
      <c r="I31" s="195"/>
      <c r="J31" s="160" t="s">
        <v>469</v>
      </c>
      <c r="K31" s="195"/>
      <c r="L31" s="160" t="s">
        <v>469</v>
      </c>
      <c r="M31" s="195"/>
      <c r="N31" s="160" t="s">
        <v>469</v>
      </c>
      <c r="O31" s="195"/>
      <c r="P31" s="64"/>
    </row>
    <row r="32" spans="1:16" ht="16.2" thickBot="1" x14ac:dyDescent="0.35">
      <c r="A32" s="63"/>
      <c r="B32" s="77" t="s">
        <v>470</v>
      </c>
      <c r="C32" s="211" t="str">
        <f>IF(ISBLANK(C30)," ", IF(C31/C30&gt;0,C31/C30))</f>
        <v xml:space="preserve"> </v>
      </c>
      <c r="D32" s="77" t="s">
        <v>470</v>
      </c>
      <c r="E32" s="211" t="str">
        <f t="shared" ref="E32" si="6">IF(ISBLANK(E30)," ", IF(E31/E30&gt;0,E31/E30))</f>
        <v xml:space="preserve"> </v>
      </c>
      <c r="F32" s="77" t="s">
        <v>470</v>
      </c>
      <c r="G32" s="211" t="str">
        <f t="shared" ref="G32" si="7">IF(ISBLANK(G30)," ", IF(G31/G30&gt;0,G31/G30))</f>
        <v xml:space="preserve"> </v>
      </c>
      <c r="H32" s="77" t="s">
        <v>470</v>
      </c>
      <c r="I32" s="211" t="str">
        <f t="shared" ref="I32" si="8">IF(ISBLANK(I30)," ", IF(I31/I30&gt;0,I31/I30))</f>
        <v xml:space="preserve"> </v>
      </c>
      <c r="J32" s="77" t="s">
        <v>470</v>
      </c>
      <c r="K32" s="211" t="str">
        <f t="shared" ref="K32" si="9">IF(ISBLANK(K30)," ", IF(K31/K30&gt;0,K31/K30))</f>
        <v xml:space="preserve"> </v>
      </c>
      <c r="L32" s="77" t="s">
        <v>470</v>
      </c>
      <c r="M32" s="211" t="str">
        <f t="shared" ref="M32" si="10">IF(ISBLANK(M30)," ", IF(M31/M30&gt;0,M31/M30))</f>
        <v xml:space="preserve"> </v>
      </c>
      <c r="N32" s="77" t="s">
        <v>470</v>
      </c>
      <c r="O32" s="211" t="str">
        <f t="shared" ref="O32" si="11">IF(ISBLANK(O30)," ", IF(O31/O30&gt;0,O31/O30))</f>
        <v xml:space="preserve"> </v>
      </c>
      <c r="P32" s="64"/>
    </row>
    <row r="33" spans="1:16" x14ac:dyDescent="0.3">
      <c r="A33" s="63"/>
      <c r="B33" s="152"/>
      <c r="C33" s="16"/>
      <c r="D33" s="16"/>
      <c r="E33" s="16"/>
      <c r="F33" s="16"/>
      <c r="G33" s="16"/>
      <c r="H33" s="16"/>
      <c r="I33" s="16"/>
      <c r="J33" s="16"/>
      <c r="K33" s="16"/>
      <c r="L33" s="16"/>
      <c r="M33" s="16"/>
      <c r="N33" s="16"/>
      <c r="O33" s="151"/>
      <c r="P33" s="64"/>
    </row>
    <row r="34" spans="1:16" x14ac:dyDescent="0.3">
      <c r="A34" s="63"/>
      <c r="B34" s="430" t="str">
        <f>IF(N10=2,"Sample Set 2", " ")</f>
        <v xml:space="preserve"> </v>
      </c>
      <c r="C34" s="431"/>
      <c r="D34" s="431"/>
      <c r="E34" s="431"/>
      <c r="F34" s="431"/>
      <c r="G34" s="431"/>
      <c r="H34" s="431"/>
      <c r="I34" s="431"/>
      <c r="J34" s="431"/>
      <c r="K34" s="431"/>
      <c r="L34" s="431"/>
      <c r="M34" s="431"/>
      <c r="N34" s="431"/>
      <c r="O34" s="432"/>
      <c r="P34" s="64"/>
    </row>
    <row r="35" spans="1:16" x14ac:dyDescent="0.3">
      <c r="A35" s="63"/>
      <c r="B35" s="152"/>
      <c r="C35" s="16"/>
      <c r="D35" s="16"/>
      <c r="E35" s="16"/>
      <c r="F35" s="16"/>
      <c r="G35" s="16"/>
      <c r="H35" s="16"/>
      <c r="I35" s="16"/>
      <c r="J35" s="16"/>
      <c r="K35" s="16"/>
      <c r="L35" s="16"/>
      <c r="M35" s="16"/>
      <c r="N35" s="16"/>
      <c r="O35" s="151"/>
      <c r="P35" s="64"/>
    </row>
    <row r="36" spans="1:16" x14ac:dyDescent="0.3">
      <c r="A36" s="63"/>
      <c r="B36" s="152"/>
      <c r="C36" s="16"/>
      <c r="D36" s="16"/>
      <c r="E36" s="16"/>
      <c r="F36" s="16"/>
      <c r="G36" s="16"/>
      <c r="H36" s="16"/>
      <c r="I36" s="16"/>
      <c r="J36" s="16"/>
      <c r="K36" s="16"/>
      <c r="L36" s="16"/>
      <c r="M36" s="16"/>
      <c r="N36" s="16"/>
      <c r="O36" s="151"/>
      <c r="P36" s="64"/>
    </row>
    <row r="37" spans="1:16" x14ac:dyDescent="0.3">
      <c r="A37" s="63"/>
      <c r="B37" s="152"/>
      <c r="C37" s="16"/>
      <c r="D37" s="16"/>
      <c r="E37" s="16"/>
      <c r="F37" s="16"/>
      <c r="G37" s="16"/>
      <c r="H37" s="16"/>
      <c r="I37" s="16"/>
      <c r="J37" s="16"/>
      <c r="K37" s="16"/>
      <c r="L37" s="16"/>
      <c r="M37" s="16"/>
      <c r="N37" s="16"/>
      <c r="O37" s="151"/>
      <c r="P37" s="64"/>
    </row>
    <row r="38" spans="1:16" x14ac:dyDescent="0.3">
      <c r="A38" s="63"/>
      <c r="B38" s="152"/>
      <c r="C38" s="16"/>
      <c r="D38" s="16"/>
      <c r="E38" s="16"/>
      <c r="F38" s="16"/>
      <c r="G38" s="16"/>
      <c r="H38" s="16"/>
      <c r="I38" s="16"/>
      <c r="J38" s="16"/>
      <c r="K38" s="16"/>
      <c r="L38" s="16"/>
      <c r="M38" s="16"/>
      <c r="N38" s="16"/>
      <c r="O38" s="151"/>
      <c r="P38" s="64"/>
    </row>
    <row r="39" spans="1:16" x14ac:dyDescent="0.3">
      <c r="A39" s="63"/>
      <c r="B39" s="152"/>
      <c r="C39" s="16"/>
      <c r="D39" s="16"/>
      <c r="E39" s="16"/>
      <c r="F39" s="16"/>
      <c r="G39" s="16"/>
      <c r="H39" s="16"/>
      <c r="I39" s="16"/>
      <c r="J39" s="16"/>
      <c r="K39" s="16"/>
      <c r="L39" s="16"/>
      <c r="M39" s="16"/>
      <c r="N39" s="16"/>
      <c r="O39" s="151"/>
      <c r="P39" s="64"/>
    </row>
    <row r="40" spans="1:16" x14ac:dyDescent="0.3">
      <c r="A40" s="63"/>
      <c r="B40" s="152"/>
      <c r="C40" s="16"/>
      <c r="D40" s="16"/>
      <c r="E40" s="16"/>
      <c r="F40" s="16"/>
      <c r="G40" s="16"/>
      <c r="H40" s="16"/>
      <c r="I40" s="16"/>
      <c r="J40" s="16"/>
      <c r="K40" s="16"/>
      <c r="L40" s="16"/>
      <c r="M40" s="16"/>
      <c r="N40" s="16"/>
      <c r="O40" s="151"/>
      <c r="P40" s="64"/>
    </row>
    <row r="41" spans="1:16" x14ac:dyDescent="0.3">
      <c r="A41" s="63"/>
      <c r="B41" s="152"/>
      <c r="C41" s="16"/>
      <c r="D41" s="16"/>
      <c r="E41" s="16"/>
      <c r="F41" s="16"/>
      <c r="G41" s="16"/>
      <c r="H41" s="16"/>
      <c r="I41" s="16"/>
      <c r="J41" s="16"/>
      <c r="K41" s="16"/>
      <c r="L41" s="16"/>
      <c r="M41" s="16"/>
      <c r="N41" s="16"/>
      <c r="O41" s="151"/>
      <c r="P41" s="64"/>
    </row>
    <row r="42" spans="1:16" x14ac:dyDescent="0.3">
      <c r="A42" s="63"/>
      <c r="B42" s="152"/>
      <c r="C42" s="16"/>
      <c r="D42" s="16"/>
      <c r="E42" s="16"/>
      <c r="F42" s="16"/>
      <c r="G42" s="16"/>
      <c r="H42" s="16"/>
      <c r="I42" s="16"/>
      <c r="J42" s="16"/>
      <c r="K42" s="16"/>
      <c r="L42" s="16"/>
      <c r="M42" s="16"/>
      <c r="N42" s="16"/>
      <c r="O42" s="151"/>
      <c r="P42" s="64"/>
    </row>
    <row r="43" spans="1:16" x14ac:dyDescent="0.3">
      <c r="A43" s="63"/>
      <c r="B43" s="152"/>
      <c r="C43" s="16"/>
      <c r="D43" s="16"/>
      <c r="E43" s="16"/>
      <c r="F43" s="16"/>
      <c r="G43" s="16"/>
      <c r="H43" s="16"/>
      <c r="I43" s="16"/>
      <c r="J43" s="16"/>
      <c r="K43" s="16"/>
      <c r="L43" s="16"/>
      <c r="M43" s="16"/>
      <c r="N43" s="16"/>
      <c r="O43" s="151"/>
      <c r="P43" s="64"/>
    </row>
    <row r="44" spans="1:16" x14ac:dyDescent="0.3">
      <c r="A44" s="63"/>
      <c r="B44" s="152"/>
      <c r="C44" s="16"/>
      <c r="D44" s="16"/>
      <c r="E44" s="16"/>
      <c r="F44" s="16"/>
      <c r="G44" s="16"/>
      <c r="H44" s="16"/>
      <c r="I44" s="16"/>
      <c r="J44" s="16"/>
      <c r="K44" s="16"/>
      <c r="L44" s="16"/>
      <c r="M44" s="16"/>
      <c r="N44" s="16"/>
      <c r="O44" s="151"/>
      <c r="P44" s="64"/>
    </row>
    <row r="45" spans="1:16" x14ac:dyDescent="0.3">
      <c r="A45" s="63"/>
      <c r="B45" s="152"/>
      <c r="C45" s="16"/>
      <c r="D45" s="16"/>
      <c r="E45" s="16"/>
      <c r="F45" s="16"/>
      <c r="G45" s="16"/>
      <c r="H45" s="16"/>
      <c r="I45" s="16"/>
      <c r="J45" s="16"/>
      <c r="K45" s="16"/>
      <c r="L45" s="16"/>
      <c r="M45" s="16"/>
      <c r="N45" s="16"/>
      <c r="O45" s="151"/>
      <c r="P45" s="64"/>
    </row>
    <row r="46" spans="1:16" x14ac:dyDescent="0.3">
      <c r="A46" s="63"/>
      <c r="B46" s="152"/>
      <c r="C46" s="16"/>
      <c r="D46" s="16"/>
      <c r="E46" s="16"/>
      <c r="F46" s="16"/>
      <c r="G46" s="16"/>
      <c r="H46" s="16"/>
      <c r="I46" s="16"/>
      <c r="J46" s="16"/>
      <c r="K46" s="16"/>
      <c r="L46" s="16"/>
      <c r="M46" s="16"/>
      <c r="N46" s="16"/>
      <c r="O46" s="151"/>
      <c r="P46" s="64"/>
    </row>
    <row r="47" spans="1:16" x14ac:dyDescent="0.3">
      <c r="A47" s="63"/>
      <c r="B47" s="152"/>
      <c r="C47" s="16"/>
      <c r="D47" s="16"/>
      <c r="E47" s="16"/>
      <c r="F47" s="16"/>
      <c r="G47" s="16"/>
      <c r="H47" s="16"/>
      <c r="I47" s="16"/>
      <c r="J47" s="16"/>
      <c r="K47" s="16"/>
      <c r="L47" s="16"/>
      <c r="M47" s="16"/>
      <c r="N47" s="16"/>
      <c r="O47" s="151"/>
      <c r="P47" s="64"/>
    </row>
    <row r="48" spans="1:16" x14ac:dyDescent="0.3">
      <c r="A48" s="63"/>
      <c r="B48" s="152"/>
      <c r="C48" s="16"/>
      <c r="D48" s="16"/>
      <c r="E48" s="16"/>
      <c r="F48" s="16"/>
      <c r="G48" s="16"/>
      <c r="H48" s="16"/>
      <c r="I48" s="16"/>
      <c r="J48" s="16"/>
      <c r="K48" s="16"/>
      <c r="L48" s="16"/>
      <c r="M48" s="16"/>
      <c r="N48" s="16"/>
      <c r="O48" s="151"/>
      <c r="P48" s="64"/>
    </row>
    <row r="49" spans="1:16" x14ac:dyDescent="0.3">
      <c r="A49" s="63"/>
      <c r="B49" s="152"/>
      <c r="C49" s="16"/>
      <c r="D49" s="16"/>
      <c r="E49" s="16"/>
      <c r="F49" s="16"/>
      <c r="G49" s="16"/>
      <c r="H49" s="16"/>
      <c r="I49" s="16"/>
      <c r="J49" s="16"/>
      <c r="K49" s="16"/>
      <c r="L49" s="16"/>
      <c r="M49" s="16"/>
      <c r="N49" s="16"/>
      <c r="O49" s="151"/>
      <c r="P49" s="64"/>
    </row>
    <row r="50" spans="1:16" ht="16.2" thickBot="1" x14ac:dyDescent="0.35">
      <c r="A50" s="63"/>
      <c r="B50" s="154"/>
      <c r="C50" s="145"/>
      <c r="D50" s="145"/>
      <c r="E50" s="145"/>
      <c r="F50" s="145"/>
      <c r="G50" s="145"/>
      <c r="H50" s="145"/>
      <c r="I50" s="145"/>
      <c r="J50" s="145"/>
      <c r="K50" s="145"/>
      <c r="L50" s="145"/>
      <c r="M50" s="145"/>
      <c r="N50" s="145"/>
      <c r="O50" s="155"/>
      <c r="P50" s="64"/>
    </row>
    <row r="51" spans="1:16" ht="16.2" thickBot="1" x14ac:dyDescent="0.35">
      <c r="A51" s="65"/>
      <c r="B51" s="70"/>
      <c r="C51" s="70"/>
      <c r="D51" s="70"/>
      <c r="E51" s="70"/>
      <c r="F51" s="70"/>
      <c r="G51" s="70"/>
      <c r="H51" s="70"/>
      <c r="I51" s="70"/>
      <c r="J51" s="70"/>
      <c r="K51" s="70"/>
      <c r="L51" s="70"/>
      <c r="M51" s="70"/>
      <c r="N51" s="70"/>
      <c r="O51" s="70"/>
      <c r="P51" s="71"/>
    </row>
  </sheetData>
  <sheetProtection selectLockedCells="1"/>
  <mergeCells count="33">
    <mergeCell ref="B34:O34"/>
    <mergeCell ref="J19:N19"/>
    <mergeCell ref="B20:C20"/>
    <mergeCell ref="B19:H19"/>
    <mergeCell ref="B27:O27"/>
    <mergeCell ref="B28:C28"/>
    <mergeCell ref="D28:E28"/>
    <mergeCell ref="F28:G28"/>
    <mergeCell ref="H28:I28"/>
    <mergeCell ref="J28:K28"/>
    <mergeCell ref="L28:M28"/>
    <mergeCell ref="N28:O28"/>
    <mergeCell ref="B25:O25"/>
    <mergeCell ref="N20:O20"/>
    <mergeCell ref="B3:O3"/>
    <mergeCell ref="B2:O2"/>
    <mergeCell ref="B12:O12"/>
    <mergeCell ref="C9:N9"/>
    <mergeCell ref="H10:J10"/>
    <mergeCell ref="C10:F10"/>
    <mergeCell ref="K10:L10"/>
    <mergeCell ref="N13:O13"/>
    <mergeCell ref="J20:K20"/>
    <mergeCell ref="D20:E20"/>
    <mergeCell ref="F20:G20"/>
    <mergeCell ref="H20:I20"/>
    <mergeCell ref="L20:M20"/>
    <mergeCell ref="L13:M13"/>
    <mergeCell ref="B13:C13"/>
    <mergeCell ref="D13:E13"/>
    <mergeCell ref="F13:G13"/>
    <mergeCell ref="H13:I13"/>
    <mergeCell ref="J13:K13"/>
  </mergeCells>
  <conditionalFormatting sqref="J19">
    <cfRule type="expression" dxfId="0" priority="3">
      <formula>$J$19="How many units?"</formula>
    </cfRule>
  </conditionalFormatting>
  <hyperlinks>
    <hyperlink ref="E6" r:id="rId1" xr:uid="{00000000-0004-0000-0200-000000000000}"/>
  </hyperlink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'Cover Sheet'!$N$3:$N$5</xm:f>
          </x14:formula1>
          <xm:sqref>I19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AK72"/>
  <sheetViews>
    <sheetView topLeftCell="A57" zoomScaleNormal="100" zoomScalePageLayoutView="125" workbookViewId="0">
      <selection activeCell="C33" sqref="C33:W33"/>
    </sheetView>
  </sheetViews>
  <sheetFormatPr defaultColWidth="10.8984375" defaultRowHeight="15.6" x14ac:dyDescent="0.3"/>
  <cols>
    <col min="1" max="1" width="1.8984375" customWidth="1"/>
    <col min="2" max="3" width="4.3984375" style="3" customWidth="1"/>
    <col min="4" max="9" width="4.3984375" customWidth="1"/>
    <col min="10" max="10" width="4.09765625" customWidth="1"/>
    <col min="11" max="14" width="4.3984375" customWidth="1"/>
    <col min="15" max="21" width="4.3984375" style="2" customWidth="1"/>
    <col min="22" max="22" width="11.69921875" style="2" customWidth="1"/>
    <col min="23" max="23" width="9.5" style="2" customWidth="1"/>
    <col min="24" max="24" width="7.19921875" style="2" customWidth="1"/>
    <col min="25" max="25" width="8.19921875" style="2" customWidth="1"/>
    <col min="26" max="26" width="7.5" style="2" customWidth="1"/>
    <col min="27" max="27" width="8" style="2" customWidth="1"/>
    <col min="28" max="28" width="7.5" style="2" customWidth="1"/>
    <col min="29" max="30" width="10.3984375" style="4" customWidth="1"/>
    <col min="31" max="31" width="1.8984375" customWidth="1"/>
    <col min="32" max="35" width="10.8984375" style="2" customWidth="1"/>
    <col min="36" max="16384" width="10.8984375" style="2"/>
  </cols>
  <sheetData>
    <row r="1" spans="1:37" customFormat="1" ht="14.25" customHeight="1" thickBot="1" x14ac:dyDescent="0.35">
      <c r="A1" s="60"/>
      <c r="B1" s="61"/>
      <c r="C1" s="61"/>
      <c r="D1" s="61"/>
      <c r="E1" s="61"/>
      <c r="F1" s="61"/>
      <c r="G1" s="61"/>
      <c r="H1" s="61"/>
      <c r="I1" s="61"/>
      <c r="J1" s="61"/>
      <c r="K1" s="61"/>
      <c r="L1" s="62"/>
      <c r="M1" s="61"/>
      <c r="N1" s="61"/>
      <c r="O1" s="61"/>
      <c r="P1" s="61"/>
      <c r="Q1" s="61"/>
      <c r="R1" s="61"/>
      <c r="S1" s="61"/>
      <c r="T1" s="61"/>
      <c r="U1" s="61"/>
      <c r="V1" s="61"/>
      <c r="W1" s="61"/>
      <c r="X1" s="61"/>
      <c r="Y1" s="61"/>
      <c r="Z1" s="61"/>
      <c r="AA1" s="61"/>
      <c r="AB1" s="61"/>
      <c r="AC1" s="61"/>
      <c r="AD1" s="61"/>
      <c r="AE1" s="62"/>
      <c r="AF1" s="5"/>
      <c r="AG1" s="5"/>
    </row>
    <row r="2" spans="1:37" s="5" customFormat="1" ht="99.75" customHeight="1" x14ac:dyDescent="0.3">
      <c r="A2" s="148"/>
      <c r="B2" s="372" t="s">
        <v>473</v>
      </c>
      <c r="C2" s="373"/>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163"/>
      <c r="AE2" s="64"/>
    </row>
    <row r="3" spans="1:37" s="5" customFormat="1" ht="6" customHeight="1" x14ac:dyDescent="0.3">
      <c r="A3" s="63"/>
      <c r="B3" s="105"/>
      <c r="C3" s="18"/>
      <c r="D3" s="17"/>
      <c r="E3" s="17"/>
      <c r="F3" s="17"/>
      <c r="G3" s="17"/>
      <c r="H3" s="17"/>
      <c r="I3" s="17"/>
      <c r="J3" s="17"/>
      <c r="K3" s="17"/>
      <c r="L3" s="17"/>
      <c r="M3" s="17"/>
      <c r="N3" s="17"/>
      <c r="O3" s="34"/>
      <c r="P3" s="34"/>
      <c r="Q3" s="34"/>
      <c r="R3" s="34"/>
      <c r="S3" s="34"/>
      <c r="T3" s="34"/>
      <c r="U3" s="34"/>
      <c r="V3" s="34"/>
      <c r="W3" s="34"/>
      <c r="X3" s="106"/>
      <c r="Y3" s="107"/>
      <c r="Z3" s="108"/>
      <c r="AA3" s="108"/>
      <c r="AB3" s="109"/>
      <c r="AC3" s="110"/>
      <c r="AD3" s="110"/>
      <c r="AE3" s="64"/>
    </row>
    <row r="4" spans="1:37" s="14" customFormat="1" ht="109.5" customHeight="1" x14ac:dyDescent="0.3">
      <c r="A4" s="63"/>
      <c r="B4" s="467" t="s">
        <v>544</v>
      </c>
      <c r="C4" s="468"/>
      <c r="D4" s="468"/>
      <c r="E4" s="468"/>
      <c r="F4" s="468"/>
      <c r="G4" s="468"/>
      <c r="H4" s="468"/>
      <c r="I4" s="468"/>
      <c r="J4" s="468"/>
      <c r="K4" s="468"/>
      <c r="L4" s="468"/>
      <c r="M4" s="468"/>
      <c r="N4" s="468"/>
      <c r="O4" s="468"/>
      <c r="P4" s="468"/>
      <c r="Q4" s="468"/>
      <c r="R4" s="468"/>
      <c r="S4" s="468"/>
      <c r="T4" s="468"/>
      <c r="U4" s="468"/>
      <c r="V4" s="468"/>
      <c r="W4" s="468"/>
      <c r="X4" s="468"/>
      <c r="Y4" s="468"/>
      <c r="Z4" s="468"/>
      <c r="AA4" s="468"/>
      <c r="AB4" s="468"/>
      <c r="AC4" s="468"/>
      <c r="AD4" s="304"/>
      <c r="AE4" s="64"/>
    </row>
    <row r="5" spans="1:37" s="5" customFormat="1" ht="6" customHeight="1" x14ac:dyDescent="0.3">
      <c r="A5" s="63"/>
      <c r="B5" s="105"/>
      <c r="C5" s="18"/>
      <c r="D5" s="17"/>
      <c r="E5" s="17"/>
      <c r="F5" s="17"/>
      <c r="G5" s="17"/>
      <c r="H5" s="17"/>
      <c r="I5" s="17"/>
      <c r="J5" s="17"/>
      <c r="K5" s="17"/>
      <c r="L5" s="17"/>
      <c r="M5" s="17"/>
      <c r="N5" s="17"/>
      <c r="O5" s="34"/>
      <c r="P5" s="34"/>
      <c r="Q5" s="34"/>
      <c r="R5" s="34"/>
      <c r="S5" s="34"/>
      <c r="T5" s="34"/>
      <c r="U5" s="34"/>
      <c r="V5" s="34"/>
      <c r="W5" s="34"/>
      <c r="X5" s="106"/>
      <c r="Y5" s="107"/>
      <c r="Z5" s="108"/>
      <c r="AA5" s="108"/>
      <c r="AB5" s="109"/>
      <c r="AC5" s="110"/>
      <c r="AD5" s="110"/>
      <c r="AE5" s="64"/>
    </row>
    <row r="6" spans="1:37" s="3" customFormat="1" ht="31.2" x14ac:dyDescent="0.3">
      <c r="A6" s="63"/>
      <c r="B6" s="111">
        <v>1</v>
      </c>
      <c r="C6" s="456" t="s">
        <v>476</v>
      </c>
      <c r="D6" s="456"/>
      <c r="E6" s="456"/>
      <c r="F6" s="456"/>
      <c r="G6" s="456"/>
      <c r="H6" s="456"/>
      <c r="I6" s="456"/>
      <c r="J6" s="456"/>
      <c r="K6" s="456"/>
      <c r="L6" s="456"/>
      <c r="M6" s="456"/>
      <c r="N6" s="456"/>
      <c r="O6" s="456"/>
      <c r="P6" s="456"/>
      <c r="Q6" s="456"/>
      <c r="R6" s="456"/>
      <c r="S6" s="456"/>
      <c r="T6" s="456"/>
      <c r="U6" s="456"/>
      <c r="V6" s="456"/>
      <c r="W6" s="456"/>
      <c r="X6" s="456"/>
      <c r="Y6" s="456"/>
      <c r="Z6" s="456"/>
      <c r="AA6" s="456"/>
      <c r="AB6" s="81" t="s">
        <v>39</v>
      </c>
      <c r="AC6" s="81" t="s">
        <v>40</v>
      </c>
      <c r="AD6" s="305"/>
      <c r="AE6" s="64"/>
    </row>
    <row r="7" spans="1:37" x14ac:dyDescent="0.3">
      <c r="A7" s="63"/>
      <c r="B7" s="112">
        <v>1.1000000000000001</v>
      </c>
      <c r="C7" s="463" t="s">
        <v>478</v>
      </c>
      <c r="D7" s="463"/>
      <c r="E7" s="463"/>
      <c r="F7" s="463"/>
      <c r="G7" s="442"/>
      <c r="H7" s="442"/>
      <c r="I7" s="442"/>
      <c r="J7" s="463" t="s">
        <v>484</v>
      </c>
      <c r="K7" s="464"/>
      <c r="L7" s="464"/>
      <c r="M7" s="464"/>
      <c r="N7" s="464"/>
      <c r="O7" s="464"/>
      <c r="P7" s="464"/>
      <c r="Q7" s="464"/>
      <c r="R7" s="465"/>
      <c r="S7" s="465"/>
      <c r="T7" s="465"/>
      <c r="U7" s="465"/>
      <c r="V7" s="212" t="s">
        <v>477</v>
      </c>
      <c r="W7" s="466"/>
      <c r="X7" s="466"/>
      <c r="Y7" s="212" t="s">
        <v>487</v>
      </c>
      <c r="Z7" s="466"/>
      <c r="AA7" s="466"/>
      <c r="AB7" s="213"/>
      <c r="AC7" s="214"/>
      <c r="AD7" s="306"/>
      <c r="AE7" s="64"/>
    </row>
    <row r="8" spans="1:37" x14ac:dyDescent="0.3">
      <c r="A8" s="63"/>
      <c r="B8" s="112"/>
      <c r="C8" s="481" t="s">
        <v>529</v>
      </c>
      <c r="D8" s="482"/>
      <c r="E8" s="482"/>
      <c r="F8" s="482"/>
      <c r="G8" s="482"/>
      <c r="H8" s="482"/>
      <c r="I8" s="482"/>
      <c r="J8" s="483"/>
      <c r="K8" s="484"/>
      <c r="L8" s="485"/>
      <c r="M8" s="485"/>
      <c r="N8" s="485"/>
      <c r="O8" s="485"/>
      <c r="P8" s="485"/>
      <c r="Q8" s="485"/>
      <c r="R8" s="485"/>
      <c r="S8" s="485"/>
      <c r="T8" s="485"/>
      <c r="U8" s="485"/>
      <c r="V8" s="485"/>
      <c r="W8" s="485"/>
      <c r="X8" s="485"/>
      <c r="Y8" s="485"/>
      <c r="Z8" s="485"/>
      <c r="AA8" s="485"/>
      <c r="AB8" s="485"/>
      <c r="AC8" s="485"/>
      <c r="AD8" s="307"/>
      <c r="AE8" s="64"/>
      <c r="AJ8" s="216"/>
      <c r="AK8" s="216"/>
    </row>
    <row r="9" spans="1:37" x14ac:dyDescent="0.3">
      <c r="A9" s="63"/>
      <c r="B9" s="113">
        <v>1.2</v>
      </c>
      <c r="C9" s="462" t="s">
        <v>60</v>
      </c>
      <c r="D9" s="462"/>
      <c r="E9" s="462"/>
      <c r="F9" s="462"/>
      <c r="G9" s="462"/>
      <c r="H9" s="462"/>
      <c r="I9" s="462"/>
      <c r="J9" s="462"/>
      <c r="K9" s="486"/>
      <c r="L9" s="486"/>
      <c r="M9" s="486"/>
      <c r="N9" s="486"/>
      <c r="O9" s="486"/>
      <c r="P9" s="486"/>
      <c r="Q9" s="486"/>
      <c r="R9" s="486"/>
      <c r="S9" s="486"/>
      <c r="T9" s="486"/>
      <c r="U9" s="486"/>
      <c r="V9" s="486"/>
      <c r="W9" s="486"/>
      <c r="X9" s="486"/>
      <c r="Y9" s="486"/>
      <c r="Z9" s="486"/>
      <c r="AA9" s="486"/>
      <c r="AB9" s="215"/>
      <c r="AC9" s="85"/>
      <c r="AD9" s="306"/>
      <c r="AE9" s="64"/>
      <c r="AJ9" s="216" t="s">
        <v>479</v>
      </c>
      <c r="AK9" s="216" t="s">
        <v>485</v>
      </c>
    </row>
    <row r="10" spans="1:37" ht="15" customHeight="1" x14ac:dyDescent="0.3">
      <c r="A10" s="63"/>
      <c r="B10" s="113">
        <v>1.3</v>
      </c>
      <c r="C10" s="487" t="s">
        <v>21</v>
      </c>
      <c r="D10" s="487"/>
      <c r="E10" s="487"/>
      <c r="F10" s="487"/>
      <c r="G10" s="487"/>
      <c r="H10" s="487"/>
      <c r="I10" s="487"/>
      <c r="J10" s="487"/>
      <c r="K10" s="487"/>
      <c r="L10" s="487"/>
      <c r="M10" s="487"/>
      <c r="N10" s="487"/>
      <c r="O10" s="487"/>
      <c r="P10" s="487"/>
      <c r="Q10" s="487"/>
      <c r="R10" s="487"/>
      <c r="S10" s="487"/>
      <c r="T10" s="487"/>
      <c r="U10" s="487"/>
      <c r="V10" s="487"/>
      <c r="W10" s="487"/>
      <c r="X10" s="487"/>
      <c r="Y10" s="487"/>
      <c r="Z10" s="487"/>
      <c r="AA10" s="487"/>
      <c r="AB10" s="82"/>
      <c r="AC10" s="85"/>
      <c r="AD10" s="306"/>
      <c r="AE10" s="64"/>
      <c r="AJ10" s="216" t="s">
        <v>480</v>
      </c>
      <c r="AK10" s="216" t="s">
        <v>486</v>
      </c>
    </row>
    <row r="11" spans="1:37" ht="33" customHeight="1" x14ac:dyDescent="0.3">
      <c r="A11" s="63"/>
      <c r="B11" s="114">
        <v>1.4</v>
      </c>
      <c r="C11" s="487" t="s">
        <v>492</v>
      </c>
      <c r="D11" s="487"/>
      <c r="E11" s="487"/>
      <c r="F11" s="487"/>
      <c r="G11" s="487"/>
      <c r="H11" s="487"/>
      <c r="I11" s="487"/>
      <c r="J11" s="487"/>
      <c r="K11" s="487"/>
      <c r="L11" s="487"/>
      <c r="M11" s="487"/>
      <c r="N11" s="487"/>
      <c r="O11" s="487"/>
      <c r="P11" s="487"/>
      <c r="Q11" s="487"/>
      <c r="R11" s="487"/>
      <c r="S11" s="487"/>
      <c r="T11" s="487"/>
      <c r="U11" s="487"/>
      <c r="V11" s="487"/>
      <c r="W11" s="487"/>
      <c r="X11" s="487"/>
      <c r="Y11" s="487"/>
      <c r="Z11" s="487"/>
      <c r="AA11" s="487"/>
      <c r="AB11" s="82"/>
      <c r="AC11" s="85"/>
      <c r="AD11" s="306"/>
      <c r="AE11" s="64"/>
      <c r="AJ11" s="216" t="s">
        <v>481</v>
      </c>
      <c r="AK11" s="216"/>
    </row>
    <row r="12" spans="1:37" x14ac:dyDescent="0.3">
      <c r="A12" s="63"/>
      <c r="B12" s="113">
        <v>1.5</v>
      </c>
      <c r="C12" s="488" t="s">
        <v>488</v>
      </c>
      <c r="D12" s="488"/>
      <c r="E12" s="488"/>
      <c r="F12" s="488"/>
      <c r="G12" s="488"/>
      <c r="H12" s="488"/>
      <c r="I12" s="488"/>
      <c r="J12" s="488"/>
      <c r="K12" s="488"/>
      <c r="L12" s="488"/>
      <c r="M12" s="488"/>
      <c r="N12" s="488"/>
      <c r="O12" s="488"/>
      <c r="P12" s="488"/>
      <c r="Q12" s="488"/>
      <c r="R12" s="488"/>
      <c r="S12" s="488"/>
      <c r="T12" s="488"/>
      <c r="U12" s="488"/>
      <c r="V12" s="488"/>
      <c r="W12" s="488"/>
      <c r="X12" s="488"/>
      <c r="Y12" s="488"/>
      <c r="Z12" s="488"/>
      <c r="AA12" s="488"/>
      <c r="AB12" s="84"/>
      <c r="AC12" s="85"/>
      <c r="AD12" s="306"/>
      <c r="AE12" s="64"/>
      <c r="AJ12" s="216" t="s">
        <v>482</v>
      </c>
      <c r="AK12" s="216"/>
    </row>
    <row r="13" spans="1:37" x14ac:dyDescent="0.3">
      <c r="A13" s="63"/>
      <c r="B13" s="114">
        <v>1.6</v>
      </c>
      <c r="C13" s="489" t="s">
        <v>22</v>
      </c>
      <c r="D13" s="489"/>
      <c r="E13" s="489"/>
      <c r="F13" s="489"/>
      <c r="G13" s="489"/>
      <c r="H13" s="489"/>
      <c r="I13" s="489"/>
      <c r="J13" s="489"/>
      <c r="K13" s="489"/>
      <c r="L13" s="489"/>
      <c r="M13" s="489"/>
      <c r="N13" s="489"/>
      <c r="O13" s="489"/>
      <c r="P13" s="489"/>
      <c r="Q13" s="489"/>
      <c r="R13" s="489"/>
      <c r="S13" s="489"/>
      <c r="T13" s="489"/>
      <c r="U13" s="489"/>
      <c r="V13" s="489"/>
      <c r="W13" s="489"/>
      <c r="X13" s="489"/>
      <c r="Y13" s="489"/>
      <c r="Z13" s="489"/>
      <c r="AA13" s="489"/>
      <c r="AB13" s="84"/>
      <c r="AC13" s="85"/>
      <c r="AD13" s="306"/>
      <c r="AE13" s="64"/>
      <c r="AJ13" s="216" t="s">
        <v>483</v>
      </c>
      <c r="AK13" s="216"/>
    </row>
    <row r="14" spans="1:37" ht="15" customHeight="1" x14ac:dyDescent="0.3">
      <c r="A14" s="63"/>
      <c r="B14" s="113">
        <v>1.7</v>
      </c>
      <c r="C14" s="462" t="s">
        <v>489</v>
      </c>
      <c r="D14" s="462"/>
      <c r="E14" s="462"/>
      <c r="F14" s="462"/>
      <c r="G14" s="462"/>
      <c r="H14" s="462"/>
      <c r="I14" s="462"/>
      <c r="J14" s="462"/>
      <c r="K14" s="462"/>
      <c r="L14" s="462"/>
      <c r="M14" s="462"/>
      <c r="N14" s="462"/>
      <c r="O14" s="462"/>
      <c r="P14" s="462"/>
      <c r="Q14" s="462"/>
      <c r="R14" s="462"/>
      <c r="S14" s="462"/>
      <c r="T14" s="462"/>
      <c r="U14" s="462"/>
      <c r="V14" s="462"/>
      <c r="W14" s="462"/>
      <c r="X14" s="462"/>
      <c r="Y14" s="462"/>
      <c r="Z14" s="462"/>
      <c r="AA14" s="462"/>
      <c r="AB14" s="84"/>
      <c r="AC14" s="85"/>
      <c r="AD14" s="306"/>
      <c r="AE14" s="64"/>
    </row>
    <row r="15" spans="1:37" ht="29.25" customHeight="1" x14ac:dyDescent="0.3">
      <c r="A15" s="63"/>
      <c r="B15" s="113">
        <v>1.8</v>
      </c>
      <c r="C15" s="451" t="s">
        <v>490</v>
      </c>
      <c r="D15" s="451"/>
      <c r="E15" s="451"/>
      <c r="F15" s="451"/>
      <c r="G15" s="451"/>
      <c r="H15" s="451"/>
      <c r="I15" s="451"/>
      <c r="J15" s="451"/>
      <c r="K15" s="451"/>
      <c r="L15" s="451"/>
      <c r="M15" s="451"/>
      <c r="N15" s="451"/>
      <c r="O15" s="451"/>
      <c r="P15" s="451"/>
      <c r="Q15" s="451"/>
      <c r="R15" s="451"/>
      <c r="S15" s="451"/>
      <c r="T15" s="451"/>
      <c r="U15" s="451"/>
      <c r="V15" s="451"/>
      <c r="W15" s="451"/>
      <c r="X15" s="451"/>
      <c r="Y15" s="451"/>
      <c r="Z15" s="451"/>
      <c r="AA15" s="198"/>
      <c r="AB15" s="84"/>
      <c r="AC15" s="85"/>
      <c r="AD15" s="306"/>
      <c r="AE15" s="64"/>
    </row>
    <row r="16" spans="1:37" ht="48.75" customHeight="1" x14ac:dyDescent="0.3">
      <c r="A16" s="63"/>
      <c r="B16" s="114">
        <v>1.9</v>
      </c>
      <c r="C16" s="476" t="s">
        <v>571</v>
      </c>
      <c r="D16" s="476"/>
      <c r="E16" s="476"/>
      <c r="F16" s="476"/>
      <c r="G16" s="476"/>
      <c r="H16" s="476"/>
      <c r="I16" s="476"/>
      <c r="J16" s="476"/>
      <c r="K16" s="476"/>
      <c r="L16" s="476"/>
      <c r="M16" s="476"/>
      <c r="N16" s="476"/>
      <c r="O16" s="476"/>
      <c r="P16" s="476"/>
      <c r="Q16" s="476"/>
      <c r="R16" s="476"/>
      <c r="S16" s="476"/>
      <c r="T16" s="476"/>
      <c r="U16" s="476"/>
      <c r="V16" s="476"/>
      <c r="W16" s="476"/>
      <c r="X16" s="476"/>
      <c r="Y16" s="476"/>
      <c r="Z16" s="476"/>
      <c r="AA16" s="476"/>
      <c r="AB16" s="84"/>
      <c r="AC16" s="85"/>
      <c r="AD16" s="306"/>
      <c r="AE16" s="64"/>
    </row>
    <row r="17" spans="1:35" ht="31.5" customHeight="1" x14ac:dyDescent="0.3">
      <c r="A17" s="63"/>
      <c r="B17" s="114" t="s">
        <v>572</v>
      </c>
      <c r="C17" s="476" t="s">
        <v>550</v>
      </c>
      <c r="D17" s="476"/>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84"/>
      <c r="AC17" s="85"/>
      <c r="AD17" s="306"/>
      <c r="AE17" s="64"/>
    </row>
    <row r="18" spans="1:35" ht="15.9" customHeight="1" x14ac:dyDescent="0.3">
      <c r="A18" s="63"/>
      <c r="B18" s="115">
        <v>1.1000000000000001</v>
      </c>
      <c r="C18" s="453" t="s">
        <v>539</v>
      </c>
      <c r="D18" s="454"/>
      <c r="E18" s="454"/>
      <c r="F18" s="454"/>
      <c r="G18" s="454"/>
      <c r="H18" s="454"/>
      <c r="I18" s="454"/>
      <c r="J18" s="454"/>
      <c r="K18" s="454"/>
      <c r="L18" s="454"/>
      <c r="M18" s="454"/>
      <c r="N18" s="454"/>
      <c r="O18" s="454"/>
      <c r="P18" s="454"/>
      <c r="Q18" s="454"/>
      <c r="R18" s="454"/>
      <c r="S18" s="454"/>
      <c r="T18" s="454"/>
      <c r="U18" s="454"/>
      <c r="V18" s="454"/>
      <c r="W18" s="454"/>
      <c r="X18" s="454"/>
      <c r="Y18" s="454"/>
      <c r="Z18" s="454"/>
      <c r="AA18" s="455"/>
      <c r="AB18" s="84"/>
      <c r="AC18" s="85"/>
      <c r="AD18" s="306"/>
      <c r="AE18" s="64"/>
    </row>
    <row r="19" spans="1:35" x14ac:dyDescent="0.3">
      <c r="A19" s="63"/>
      <c r="B19" s="317">
        <v>1.1100000000000001</v>
      </c>
      <c r="C19" s="453" t="s">
        <v>55</v>
      </c>
      <c r="D19" s="454"/>
      <c r="E19" s="454"/>
      <c r="F19" s="454"/>
      <c r="G19" s="454"/>
      <c r="H19" s="454"/>
      <c r="I19" s="454"/>
      <c r="J19" s="454"/>
      <c r="K19" s="454"/>
      <c r="L19" s="454"/>
      <c r="M19" s="454"/>
      <c r="N19" s="454"/>
      <c r="O19" s="454"/>
      <c r="P19" s="454"/>
      <c r="Q19" s="454"/>
      <c r="R19" s="454"/>
      <c r="S19" s="454"/>
      <c r="T19" s="454"/>
      <c r="U19" s="454"/>
      <c r="V19" s="454"/>
      <c r="W19" s="454"/>
      <c r="X19" s="454"/>
      <c r="Y19" s="454"/>
      <c r="Z19" s="454"/>
      <c r="AA19" s="455"/>
      <c r="AB19" s="84"/>
      <c r="AC19" s="85"/>
      <c r="AD19" s="306"/>
      <c r="AE19" s="64"/>
    </row>
    <row r="20" spans="1:35" x14ac:dyDescent="0.3">
      <c r="A20" s="63"/>
      <c r="B20" s="115">
        <v>1.1200000000000001</v>
      </c>
      <c r="C20" s="453" t="s">
        <v>551</v>
      </c>
      <c r="D20" s="454"/>
      <c r="E20" s="454"/>
      <c r="F20" s="454"/>
      <c r="G20" s="454"/>
      <c r="H20" s="454"/>
      <c r="I20" s="454"/>
      <c r="J20" s="454"/>
      <c r="K20" s="454"/>
      <c r="L20" s="454"/>
      <c r="M20" s="454"/>
      <c r="N20" s="454"/>
      <c r="O20" s="454"/>
      <c r="P20" s="454"/>
      <c r="Q20" s="454"/>
      <c r="R20" s="454"/>
      <c r="S20" s="454"/>
      <c r="T20" s="454"/>
      <c r="U20" s="454"/>
      <c r="V20" s="454"/>
      <c r="W20" s="454"/>
      <c r="X20" s="454"/>
      <c r="Y20" s="454"/>
      <c r="Z20" s="454"/>
      <c r="AA20" s="455"/>
      <c r="AB20" s="84"/>
      <c r="AC20" s="84"/>
      <c r="AD20" s="308"/>
      <c r="AE20" s="64"/>
    </row>
    <row r="21" spans="1:35" x14ac:dyDescent="0.3">
      <c r="A21" s="63"/>
      <c r="B21" s="317">
        <v>1.1299999999999999</v>
      </c>
      <c r="C21" s="480" t="s">
        <v>545</v>
      </c>
      <c r="D21" s="480"/>
      <c r="E21" s="480"/>
      <c r="F21" s="480"/>
      <c r="G21" s="480"/>
      <c r="H21" s="480"/>
      <c r="I21" s="480"/>
      <c r="J21" s="480"/>
      <c r="K21" s="480"/>
      <c r="L21" s="480"/>
      <c r="M21" s="480"/>
      <c r="N21" s="480"/>
      <c r="O21" s="480"/>
      <c r="P21" s="480"/>
      <c r="Q21" s="480"/>
      <c r="R21" s="480"/>
      <c r="S21" s="480"/>
      <c r="T21" s="480"/>
      <c r="U21" s="480"/>
      <c r="V21" s="480"/>
      <c r="W21" s="480"/>
      <c r="X21" s="480"/>
      <c r="Y21" s="480"/>
      <c r="Z21" s="480"/>
      <c r="AA21" s="480"/>
      <c r="AB21" s="84"/>
      <c r="AC21" s="84"/>
      <c r="AD21" s="308"/>
      <c r="AE21" s="64"/>
    </row>
    <row r="22" spans="1:35" ht="17.100000000000001" customHeight="1" x14ac:dyDescent="0.3">
      <c r="A22" s="63"/>
      <c r="B22" s="116"/>
      <c r="C22" s="117"/>
      <c r="D22" s="56"/>
      <c r="E22" s="56"/>
      <c r="F22" s="56"/>
      <c r="G22" s="56"/>
      <c r="H22" s="56"/>
      <c r="I22" s="56"/>
      <c r="J22" s="56"/>
      <c r="K22" s="56"/>
      <c r="L22" s="56"/>
      <c r="M22" s="56"/>
      <c r="N22" s="56"/>
      <c r="O22" s="117"/>
      <c r="P22" s="117"/>
      <c r="Q22" s="117"/>
      <c r="R22" s="117"/>
      <c r="S22" s="117"/>
      <c r="T22" s="117"/>
      <c r="U22" s="117"/>
      <c r="V22" s="117"/>
      <c r="W22" s="117"/>
      <c r="X22" s="118"/>
      <c r="Y22" s="119"/>
      <c r="Z22" s="120"/>
      <c r="AA22" s="120"/>
      <c r="AB22" s="121"/>
      <c r="AC22" s="119"/>
      <c r="AD22" s="119"/>
      <c r="AE22" s="64"/>
    </row>
    <row r="23" spans="1:35" ht="48.75" customHeight="1" x14ac:dyDescent="0.3">
      <c r="A23" s="63"/>
      <c r="B23" s="111">
        <v>2</v>
      </c>
      <c r="C23" s="477" t="s">
        <v>576</v>
      </c>
      <c r="D23" s="478"/>
      <c r="E23" s="478"/>
      <c r="F23" s="478"/>
      <c r="G23" s="478"/>
      <c r="H23" s="478"/>
      <c r="I23" s="478"/>
      <c r="J23" s="478"/>
      <c r="K23" s="478"/>
      <c r="L23" s="478"/>
      <c r="M23" s="478"/>
      <c r="N23" s="478"/>
      <c r="O23" s="478"/>
      <c r="P23" s="478"/>
      <c r="Q23" s="478"/>
      <c r="R23" s="478"/>
      <c r="S23" s="478"/>
      <c r="T23" s="478"/>
      <c r="U23" s="478"/>
      <c r="V23" s="478"/>
      <c r="W23" s="479"/>
      <c r="X23" s="80" t="s">
        <v>15</v>
      </c>
      <c r="Y23" s="81" t="s">
        <v>575</v>
      </c>
      <c r="Z23" s="81" t="s">
        <v>8</v>
      </c>
      <c r="AA23" s="81" t="s">
        <v>30</v>
      </c>
      <c r="AB23" s="87" t="s">
        <v>31</v>
      </c>
      <c r="AC23" s="81" t="s">
        <v>10</v>
      </c>
      <c r="AD23" s="238" t="s">
        <v>31</v>
      </c>
      <c r="AE23" s="64"/>
    </row>
    <row r="24" spans="1:35" x14ac:dyDescent="0.3">
      <c r="A24" s="63"/>
      <c r="B24" s="122">
        <v>2.1</v>
      </c>
      <c r="C24" s="462" t="s">
        <v>16</v>
      </c>
      <c r="D24" s="462"/>
      <c r="E24" s="462"/>
      <c r="F24" s="462"/>
      <c r="G24" s="462"/>
      <c r="H24" s="462"/>
      <c r="I24" s="462"/>
      <c r="J24" s="462"/>
      <c r="K24" s="462"/>
      <c r="L24" s="462"/>
      <c r="M24" s="462"/>
      <c r="N24" s="462"/>
      <c r="O24" s="462"/>
      <c r="P24" s="462"/>
      <c r="Q24" s="462"/>
      <c r="R24" s="462"/>
      <c r="S24" s="462"/>
      <c r="T24" s="462"/>
      <c r="U24" s="462"/>
      <c r="V24" s="462"/>
      <c r="W24" s="462"/>
      <c r="X24" s="199"/>
      <c r="Y24" s="199"/>
      <c r="Z24" s="88"/>
      <c r="AA24" s="88"/>
      <c r="AB24" s="208" t="str">
        <f>IF(ISBLANK(Y24)," ",IF(Y24&gt;=X24,"YES","NO"))</f>
        <v xml:space="preserve"> </v>
      </c>
      <c r="AC24" s="89"/>
      <c r="AD24" s="240"/>
      <c r="AE24" s="64"/>
    </row>
    <row r="25" spans="1:35" ht="15" customHeight="1" x14ac:dyDescent="0.3">
      <c r="A25" s="63"/>
      <c r="B25" s="122">
        <v>2.2000000000000002</v>
      </c>
      <c r="C25" s="462" t="s">
        <v>17</v>
      </c>
      <c r="D25" s="462"/>
      <c r="E25" s="462"/>
      <c r="F25" s="462"/>
      <c r="G25" s="462"/>
      <c r="H25" s="462"/>
      <c r="I25" s="462"/>
      <c r="J25" s="462"/>
      <c r="K25" s="462"/>
      <c r="L25" s="462"/>
      <c r="M25" s="462"/>
      <c r="N25" s="462"/>
      <c r="O25" s="462"/>
      <c r="P25" s="462"/>
      <c r="Q25" s="462"/>
      <c r="R25" s="462"/>
      <c r="S25" s="462"/>
      <c r="T25" s="462"/>
      <c r="U25" s="462"/>
      <c r="V25" s="462"/>
      <c r="W25" s="462"/>
      <c r="X25" s="199"/>
      <c r="Y25" s="199"/>
      <c r="Z25" s="88"/>
      <c r="AA25" s="88"/>
      <c r="AB25" s="208" t="str">
        <f>IF(ISBLANK(Y25)," ",IF(Y25&gt;=X25,"YES","NO"))</f>
        <v xml:space="preserve"> </v>
      </c>
      <c r="AC25" s="89"/>
      <c r="AD25" s="240"/>
      <c r="AE25" s="64"/>
    </row>
    <row r="26" spans="1:35" ht="15" customHeight="1" x14ac:dyDescent="0.3">
      <c r="A26" s="63"/>
      <c r="B26" s="122">
        <v>2.2999999999999998</v>
      </c>
      <c r="C26" s="462" t="s">
        <v>474</v>
      </c>
      <c r="D26" s="462"/>
      <c r="E26" s="462"/>
      <c r="F26" s="462"/>
      <c r="G26" s="462"/>
      <c r="H26" s="462"/>
      <c r="I26" s="462"/>
      <c r="J26" s="462"/>
      <c r="K26" s="462"/>
      <c r="L26" s="462"/>
      <c r="M26" s="462"/>
      <c r="N26" s="462"/>
      <c r="O26" s="462"/>
      <c r="P26" s="462"/>
      <c r="Q26" s="462"/>
      <c r="R26" s="462"/>
      <c r="S26" s="462"/>
      <c r="T26" s="462"/>
      <c r="U26" s="462"/>
      <c r="V26" s="462"/>
      <c r="W26" s="462"/>
      <c r="X26" s="88"/>
      <c r="Y26" s="88"/>
      <c r="Z26" s="207" t="str">
        <f>IF(OR(ISBLANK(Y24),ISBLANK(Y25))," ",(Y24/Y25-100%))</f>
        <v xml:space="preserve"> </v>
      </c>
      <c r="AA26" s="88"/>
      <c r="AB26" s="208" t="str">
        <f>IF(ISBLANK(Y25)," ",IF(Z26&gt;10.499%,"NO",IF(Z26&lt;-10.499%,"NO","YES")))</f>
        <v xml:space="preserve"> </v>
      </c>
      <c r="AC26" s="90"/>
      <c r="AD26" s="240"/>
      <c r="AE26" s="64"/>
    </row>
    <row r="27" spans="1:35" ht="3.75" customHeight="1" x14ac:dyDescent="0.3">
      <c r="A27" s="63"/>
      <c r="B27" s="123"/>
      <c r="C27" s="124"/>
      <c r="D27" s="42"/>
      <c r="E27" s="42"/>
      <c r="F27" s="42"/>
      <c r="G27" s="42"/>
      <c r="H27" s="42"/>
      <c r="I27" s="42"/>
      <c r="J27" s="42"/>
      <c r="K27" s="42"/>
      <c r="L27" s="42"/>
      <c r="M27" s="42"/>
      <c r="N27" s="42"/>
      <c r="O27" s="125"/>
      <c r="P27" s="125"/>
      <c r="Q27" s="125"/>
      <c r="R27" s="125"/>
      <c r="S27" s="125"/>
      <c r="T27" s="125"/>
      <c r="U27" s="125"/>
      <c r="V27" s="125"/>
      <c r="W27" s="125"/>
      <c r="X27" s="126"/>
      <c r="Y27" s="127"/>
      <c r="Z27" s="128"/>
      <c r="AA27" s="128"/>
      <c r="AB27" s="129"/>
      <c r="AC27" s="128"/>
      <c r="AE27" s="64"/>
    </row>
    <row r="28" spans="1:35" s="5" customFormat="1" ht="12.75" customHeight="1" x14ac:dyDescent="0.3">
      <c r="A28" s="63"/>
      <c r="B28" s="472">
        <v>2.4</v>
      </c>
      <c r="C28" s="462" t="s">
        <v>11</v>
      </c>
      <c r="D28" s="462"/>
      <c r="E28" s="462"/>
      <c r="F28" s="462"/>
      <c r="G28" s="462"/>
      <c r="H28" s="462"/>
      <c r="I28" s="462"/>
      <c r="J28" s="462"/>
      <c r="K28" s="462"/>
      <c r="L28" s="462"/>
      <c r="M28" s="462"/>
      <c r="N28" s="462"/>
      <c r="O28" s="462"/>
      <c r="P28" s="462"/>
      <c r="Q28" s="462"/>
      <c r="R28" s="462"/>
      <c r="S28" s="462"/>
      <c r="T28" s="462"/>
      <c r="U28" s="462"/>
      <c r="V28" s="462"/>
      <c r="W28" s="462"/>
      <c r="X28" s="200"/>
      <c r="Y28" s="201"/>
      <c r="Z28" s="204" t="str">
        <f>IF(ISBLANK(Y28)," ",(Y28/X28-1))</f>
        <v xml:space="preserve"> </v>
      </c>
      <c r="AA28" s="205" t="str">
        <f>IF(ISBLANK(Y28)," ",(Y28-X28))</f>
        <v xml:space="preserve"> </v>
      </c>
      <c r="AB28" s="205" t="str">
        <f>IF(ISBLANK(Y28)," ",IF(AA28&gt;AI28,"NO",IF(AA28&lt;-AI28,"NO","YES")))</f>
        <v xml:space="preserve"> </v>
      </c>
      <c r="AC28" s="217"/>
      <c r="AD28" s="241" t="str">
        <f>IF(ISBLANK(AC28)," ",IF(AC28&lt;1.4999,"YES","NO"))</f>
        <v xml:space="preserve"> </v>
      </c>
      <c r="AE28" s="64"/>
      <c r="AG28" s="2">
        <f t="shared" ref="AG28:AG35" si="0">X28*0.2</f>
        <v>0</v>
      </c>
      <c r="AH28" s="2">
        <v>5</v>
      </c>
      <c r="AI28" s="2">
        <f>IF(AH28&gt;AG28,AH28,AG28)</f>
        <v>5</v>
      </c>
    </row>
    <row r="29" spans="1:35" ht="15" customHeight="1" x14ac:dyDescent="0.3">
      <c r="A29" s="63"/>
      <c r="B29" s="473"/>
      <c r="C29" s="462" t="s">
        <v>11</v>
      </c>
      <c r="D29" s="462"/>
      <c r="E29" s="462"/>
      <c r="F29" s="462"/>
      <c r="G29" s="462"/>
      <c r="H29" s="462"/>
      <c r="I29" s="462"/>
      <c r="J29" s="462"/>
      <c r="K29" s="462"/>
      <c r="L29" s="462"/>
      <c r="M29" s="462"/>
      <c r="N29" s="462"/>
      <c r="O29" s="462"/>
      <c r="P29" s="462"/>
      <c r="Q29" s="462"/>
      <c r="R29" s="462"/>
      <c r="S29" s="462"/>
      <c r="T29" s="462"/>
      <c r="U29" s="462"/>
      <c r="V29" s="462"/>
      <c r="W29" s="462"/>
      <c r="X29" s="202"/>
      <c r="Y29" s="203"/>
      <c r="Z29" s="204" t="str">
        <f t="shared" ref="Z29:Z44" si="1">IF(ISBLANK(Y29)," ",(Y29/X29-1))</f>
        <v xml:space="preserve"> </v>
      </c>
      <c r="AA29" s="205" t="str">
        <f t="shared" ref="AA29:AA44" si="2">IF(ISBLANK(Y29)," ",(Y29-X29))</f>
        <v xml:space="preserve"> </v>
      </c>
      <c r="AB29" s="205" t="str">
        <f t="shared" ref="AB29:AB44" si="3">IF(ISBLANK(Y29)," ",IF(AA29&gt;AI29,"NO",IF(AA29&lt;-AI29,"NO","YES")))</f>
        <v xml:space="preserve"> </v>
      </c>
      <c r="AC29" s="218"/>
      <c r="AD29" s="241" t="str">
        <f t="shared" ref="AD29:AD44" si="4">IF(ISBLANK(AC29)," ",IF(AC29&lt;1.4999,"YES","NO"))</f>
        <v xml:space="preserve"> </v>
      </c>
      <c r="AE29" s="64"/>
      <c r="AG29" s="2">
        <f t="shared" si="0"/>
        <v>0</v>
      </c>
      <c r="AH29" s="2">
        <v>5</v>
      </c>
      <c r="AI29" s="2">
        <f t="shared" ref="AI29:AI35" si="5">IF(AH29&gt;AG29,AH29,AG29)</f>
        <v>5</v>
      </c>
    </row>
    <row r="30" spans="1:35" ht="15" customHeight="1" x14ac:dyDescent="0.3">
      <c r="A30" s="63"/>
      <c r="B30" s="473"/>
      <c r="C30" s="462" t="s">
        <v>11</v>
      </c>
      <c r="D30" s="462"/>
      <c r="E30" s="462"/>
      <c r="F30" s="462"/>
      <c r="G30" s="462"/>
      <c r="H30" s="462"/>
      <c r="I30" s="462"/>
      <c r="J30" s="462"/>
      <c r="K30" s="462"/>
      <c r="L30" s="462"/>
      <c r="M30" s="462"/>
      <c r="N30" s="462"/>
      <c r="O30" s="462"/>
      <c r="P30" s="462"/>
      <c r="Q30" s="462"/>
      <c r="R30" s="462"/>
      <c r="S30" s="462"/>
      <c r="T30" s="462"/>
      <c r="U30" s="462"/>
      <c r="V30" s="462"/>
      <c r="W30" s="462"/>
      <c r="X30" s="202"/>
      <c r="Y30" s="203"/>
      <c r="Z30" s="204" t="str">
        <f t="shared" si="1"/>
        <v xml:space="preserve"> </v>
      </c>
      <c r="AA30" s="205" t="str">
        <f t="shared" si="2"/>
        <v xml:space="preserve"> </v>
      </c>
      <c r="AB30" s="205" t="str">
        <f t="shared" si="3"/>
        <v xml:space="preserve"> </v>
      </c>
      <c r="AC30" s="218"/>
      <c r="AD30" s="241" t="str">
        <f t="shared" si="4"/>
        <v xml:space="preserve"> </v>
      </c>
      <c r="AE30" s="64"/>
      <c r="AG30" s="2">
        <f t="shared" si="0"/>
        <v>0</v>
      </c>
      <c r="AH30" s="2">
        <v>5</v>
      </c>
      <c r="AI30" s="2">
        <f t="shared" si="5"/>
        <v>5</v>
      </c>
    </row>
    <row r="31" spans="1:35" ht="15" customHeight="1" x14ac:dyDescent="0.3">
      <c r="A31" s="63"/>
      <c r="B31" s="473"/>
      <c r="C31" s="462" t="s">
        <v>11</v>
      </c>
      <c r="D31" s="462"/>
      <c r="E31" s="462"/>
      <c r="F31" s="462"/>
      <c r="G31" s="462"/>
      <c r="H31" s="462"/>
      <c r="I31" s="462"/>
      <c r="J31" s="462"/>
      <c r="K31" s="462"/>
      <c r="L31" s="462"/>
      <c r="M31" s="462"/>
      <c r="N31" s="462"/>
      <c r="O31" s="462"/>
      <c r="P31" s="462"/>
      <c r="Q31" s="462"/>
      <c r="R31" s="462"/>
      <c r="S31" s="462"/>
      <c r="T31" s="462"/>
      <c r="U31" s="462"/>
      <c r="V31" s="462"/>
      <c r="W31" s="462"/>
      <c r="X31" s="202"/>
      <c r="Y31" s="203"/>
      <c r="Z31" s="204" t="str">
        <f t="shared" si="1"/>
        <v xml:space="preserve"> </v>
      </c>
      <c r="AA31" s="205" t="str">
        <f t="shared" si="2"/>
        <v xml:space="preserve"> </v>
      </c>
      <c r="AB31" s="205" t="str">
        <f t="shared" si="3"/>
        <v xml:space="preserve"> </v>
      </c>
      <c r="AC31" s="218"/>
      <c r="AD31" s="241" t="str">
        <f t="shared" si="4"/>
        <v xml:space="preserve"> </v>
      </c>
      <c r="AE31" s="64"/>
      <c r="AG31" s="2">
        <f t="shared" si="0"/>
        <v>0</v>
      </c>
      <c r="AH31" s="2">
        <v>5</v>
      </c>
      <c r="AI31" s="2">
        <f t="shared" si="5"/>
        <v>5</v>
      </c>
    </row>
    <row r="32" spans="1:35" ht="15" customHeight="1" x14ac:dyDescent="0.3">
      <c r="A32" s="63"/>
      <c r="B32" s="473"/>
      <c r="C32" s="462" t="s">
        <v>11</v>
      </c>
      <c r="D32" s="462"/>
      <c r="E32" s="462"/>
      <c r="F32" s="462"/>
      <c r="G32" s="462"/>
      <c r="H32" s="462"/>
      <c r="I32" s="462"/>
      <c r="J32" s="462"/>
      <c r="K32" s="462"/>
      <c r="L32" s="462"/>
      <c r="M32" s="462"/>
      <c r="N32" s="462"/>
      <c r="O32" s="462"/>
      <c r="P32" s="462"/>
      <c r="Q32" s="462"/>
      <c r="R32" s="462"/>
      <c r="S32" s="462"/>
      <c r="T32" s="462"/>
      <c r="U32" s="462"/>
      <c r="V32" s="462"/>
      <c r="W32" s="462"/>
      <c r="X32" s="202"/>
      <c r="Y32" s="203"/>
      <c r="Z32" s="204" t="str">
        <f t="shared" si="1"/>
        <v xml:space="preserve"> </v>
      </c>
      <c r="AA32" s="205" t="str">
        <f t="shared" si="2"/>
        <v xml:space="preserve"> </v>
      </c>
      <c r="AB32" s="205" t="str">
        <f t="shared" si="3"/>
        <v xml:space="preserve"> </v>
      </c>
      <c r="AC32" s="218"/>
      <c r="AD32" s="241" t="str">
        <f t="shared" si="4"/>
        <v xml:space="preserve"> </v>
      </c>
      <c r="AE32" s="64"/>
      <c r="AG32" s="2">
        <f t="shared" si="0"/>
        <v>0</v>
      </c>
      <c r="AH32" s="2">
        <v>5</v>
      </c>
      <c r="AI32" s="2">
        <f t="shared" si="5"/>
        <v>5</v>
      </c>
    </row>
    <row r="33" spans="1:35" ht="15" customHeight="1" x14ac:dyDescent="0.3">
      <c r="A33" s="63"/>
      <c r="B33" s="473"/>
      <c r="C33" s="462" t="s">
        <v>11</v>
      </c>
      <c r="D33" s="462"/>
      <c r="E33" s="462"/>
      <c r="F33" s="462"/>
      <c r="G33" s="462"/>
      <c r="H33" s="462"/>
      <c r="I33" s="462"/>
      <c r="J33" s="462"/>
      <c r="K33" s="462"/>
      <c r="L33" s="462"/>
      <c r="M33" s="462"/>
      <c r="N33" s="462"/>
      <c r="O33" s="462"/>
      <c r="P33" s="462"/>
      <c r="Q33" s="462"/>
      <c r="R33" s="462"/>
      <c r="S33" s="462"/>
      <c r="T33" s="462"/>
      <c r="U33" s="462"/>
      <c r="V33" s="462"/>
      <c r="W33" s="462"/>
      <c r="X33" s="202"/>
      <c r="Y33" s="203"/>
      <c r="Z33" s="204" t="str">
        <f t="shared" si="1"/>
        <v xml:space="preserve"> </v>
      </c>
      <c r="AA33" s="205" t="str">
        <f t="shared" si="2"/>
        <v xml:space="preserve"> </v>
      </c>
      <c r="AB33" s="205" t="str">
        <f t="shared" si="3"/>
        <v xml:space="preserve"> </v>
      </c>
      <c r="AC33" s="218"/>
      <c r="AD33" s="241" t="str">
        <f t="shared" si="4"/>
        <v xml:space="preserve"> </v>
      </c>
      <c r="AE33" s="64"/>
      <c r="AG33" s="2">
        <f t="shared" si="0"/>
        <v>0</v>
      </c>
      <c r="AH33" s="2">
        <v>5</v>
      </c>
      <c r="AI33" s="2">
        <f t="shared" si="5"/>
        <v>5</v>
      </c>
    </row>
    <row r="34" spans="1:35" ht="15" customHeight="1" x14ac:dyDescent="0.3">
      <c r="A34" s="63"/>
      <c r="B34" s="473"/>
      <c r="C34" s="462" t="s">
        <v>11</v>
      </c>
      <c r="D34" s="462"/>
      <c r="E34" s="462"/>
      <c r="F34" s="462"/>
      <c r="G34" s="462"/>
      <c r="H34" s="462"/>
      <c r="I34" s="462"/>
      <c r="J34" s="462"/>
      <c r="K34" s="462"/>
      <c r="L34" s="462"/>
      <c r="M34" s="462"/>
      <c r="N34" s="462"/>
      <c r="O34" s="462"/>
      <c r="P34" s="462"/>
      <c r="Q34" s="462"/>
      <c r="R34" s="462"/>
      <c r="S34" s="462"/>
      <c r="T34" s="462"/>
      <c r="U34" s="462"/>
      <c r="V34" s="462"/>
      <c r="W34" s="462"/>
      <c r="X34" s="202"/>
      <c r="Y34" s="203"/>
      <c r="Z34" s="204" t="str">
        <f t="shared" si="1"/>
        <v xml:space="preserve"> </v>
      </c>
      <c r="AA34" s="205" t="str">
        <f t="shared" si="2"/>
        <v xml:space="preserve"> </v>
      </c>
      <c r="AB34" s="205" t="str">
        <f t="shared" si="3"/>
        <v xml:space="preserve"> </v>
      </c>
      <c r="AC34" s="218"/>
      <c r="AD34" s="241" t="str">
        <f t="shared" si="4"/>
        <v xml:space="preserve"> </v>
      </c>
      <c r="AE34" s="64"/>
      <c r="AG34" s="2">
        <f t="shared" si="0"/>
        <v>0</v>
      </c>
      <c r="AH34" s="2">
        <v>5</v>
      </c>
      <c r="AI34" s="2">
        <f t="shared" si="5"/>
        <v>5</v>
      </c>
    </row>
    <row r="35" spans="1:35" ht="15" customHeight="1" x14ac:dyDescent="0.3">
      <c r="A35" s="63"/>
      <c r="B35" s="473"/>
      <c r="C35" s="462" t="s">
        <v>11</v>
      </c>
      <c r="D35" s="462"/>
      <c r="E35" s="462"/>
      <c r="F35" s="462"/>
      <c r="G35" s="462"/>
      <c r="H35" s="462"/>
      <c r="I35" s="462"/>
      <c r="J35" s="462"/>
      <c r="K35" s="462"/>
      <c r="L35" s="462"/>
      <c r="M35" s="462"/>
      <c r="N35" s="462"/>
      <c r="O35" s="462"/>
      <c r="P35" s="462"/>
      <c r="Q35" s="462"/>
      <c r="R35" s="462"/>
      <c r="S35" s="462"/>
      <c r="T35" s="462"/>
      <c r="U35" s="462"/>
      <c r="V35" s="462"/>
      <c r="W35" s="462"/>
      <c r="X35" s="202"/>
      <c r="Y35" s="203"/>
      <c r="Z35" s="204" t="str">
        <f t="shared" si="1"/>
        <v xml:space="preserve"> </v>
      </c>
      <c r="AA35" s="205" t="str">
        <f t="shared" si="2"/>
        <v xml:space="preserve"> </v>
      </c>
      <c r="AB35" s="205" t="str">
        <f t="shared" si="3"/>
        <v xml:space="preserve"> </v>
      </c>
      <c r="AC35" s="218"/>
      <c r="AD35" s="241" t="str">
        <f t="shared" si="4"/>
        <v xml:space="preserve"> </v>
      </c>
      <c r="AE35" s="64"/>
      <c r="AG35" s="2">
        <f t="shared" si="0"/>
        <v>0</v>
      </c>
      <c r="AH35" s="2">
        <v>5</v>
      </c>
      <c r="AI35" s="2">
        <f t="shared" si="5"/>
        <v>5</v>
      </c>
    </row>
    <row r="36" spans="1:35" ht="15" customHeight="1" x14ac:dyDescent="0.3">
      <c r="A36" s="63"/>
      <c r="B36" s="474"/>
      <c r="C36" s="475" t="s">
        <v>12</v>
      </c>
      <c r="D36" s="475"/>
      <c r="E36" s="475"/>
      <c r="F36" s="475"/>
      <c r="G36" s="475"/>
      <c r="H36" s="475"/>
      <c r="I36" s="475"/>
      <c r="J36" s="475"/>
      <c r="K36" s="475"/>
      <c r="L36" s="475"/>
      <c r="M36" s="475"/>
      <c r="N36" s="475"/>
      <c r="O36" s="475"/>
      <c r="P36" s="475"/>
      <c r="Q36" s="475"/>
      <c r="R36" s="475"/>
      <c r="S36" s="475"/>
      <c r="T36" s="475"/>
      <c r="U36" s="475"/>
      <c r="V36" s="475"/>
      <c r="W36" s="475"/>
      <c r="X36" s="206" t="str">
        <f>IF(SUM(X28:X35)&gt;0,SUM(X28:X35)," ")</f>
        <v xml:space="preserve"> </v>
      </c>
      <c r="Y36" s="206" t="str">
        <f>IF(SUM(Y28:Y35)&gt;0,SUM(Y28:Y35)," ")</f>
        <v xml:space="preserve"> </v>
      </c>
      <c r="Z36" s="91"/>
      <c r="AA36" s="91"/>
      <c r="AB36" s="92"/>
      <c r="AC36" s="93"/>
      <c r="AD36" s="311"/>
      <c r="AE36" s="64"/>
    </row>
    <row r="37" spans="1:35" ht="15" customHeight="1" x14ac:dyDescent="0.3">
      <c r="A37" s="63"/>
      <c r="B37" s="472">
        <v>2.5</v>
      </c>
      <c r="C37" s="462" t="s">
        <v>14</v>
      </c>
      <c r="D37" s="462"/>
      <c r="E37" s="462"/>
      <c r="F37" s="462"/>
      <c r="G37" s="462"/>
      <c r="H37" s="462"/>
      <c r="I37" s="462"/>
      <c r="J37" s="462"/>
      <c r="K37" s="462"/>
      <c r="L37" s="462"/>
      <c r="M37" s="462"/>
      <c r="N37" s="462"/>
      <c r="O37" s="462"/>
      <c r="P37" s="462"/>
      <c r="Q37" s="462"/>
      <c r="R37" s="462"/>
      <c r="S37" s="462"/>
      <c r="T37" s="462"/>
      <c r="U37" s="462"/>
      <c r="V37" s="462"/>
      <c r="W37" s="462"/>
      <c r="X37" s="202"/>
      <c r="Y37" s="203"/>
      <c r="Z37" s="204" t="str">
        <f t="shared" si="1"/>
        <v xml:space="preserve"> </v>
      </c>
      <c r="AA37" s="205" t="str">
        <f t="shared" si="2"/>
        <v xml:space="preserve"> </v>
      </c>
      <c r="AB37" s="205" t="str">
        <f t="shared" si="3"/>
        <v xml:space="preserve"> </v>
      </c>
      <c r="AC37" s="218"/>
      <c r="AD37" s="241" t="str">
        <f t="shared" si="4"/>
        <v xml:space="preserve"> </v>
      </c>
      <c r="AE37" s="64"/>
      <c r="AG37" s="2">
        <f t="shared" ref="AG37:AG44" si="6">X37*0.2</f>
        <v>0</v>
      </c>
      <c r="AH37" s="2">
        <v>5</v>
      </c>
      <c r="AI37" s="2">
        <f t="shared" ref="AI37:AI44" si="7">IF(AH37&gt;AG37,AH37,AG37)</f>
        <v>5</v>
      </c>
    </row>
    <row r="38" spans="1:35" ht="15" customHeight="1" x14ac:dyDescent="0.3">
      <c r="A38" s="63"/>
      <c r="B38" s="473"/>
      <c r="C38" s="462" t="s">
        <v>14</v>
      </c>
      <c r="D38" s="462"/>
      <c r="E38" s="462"/>
      <c r="F38" s="462"/>
      <c r="G38" s="462"/>
      <c r="H38" s="462"/>
      <c r="I38" s="462"/>
      <c r="J38" s="462"/>
      <c r="K38" s="462"/>
      <c r="L38" s="462"/>
      <c r="M38" s="462"/>
      <c r="N38" s="462"/>
      <c r="O38" s="462"/>
      <c r="P38" s="462"/>
      <c r="Q38" s="462"/>
      <c r="R38" s="462"/>
      <c r="S38" s="462"/>
      <c r="T38" s="462"/>
      <c r="U38" s="462"/>
      <c r="V38" s="462"/>
      <c r="W38" s="462"/>
      <c r="X38" s="202"/>
      <c r="Y38" s="203"/>
      <c r="Z38" s="204" t="str">
        <f t="shared" si="1"/>
        <v xml:space="preserve"> </v>
      </c>
      <c r="AA38" s="205" t="str">
        <f t="shared" si="2"/>
        <v xml:space="preserve"> </v>
      </c>
      <c r="AB38" s="205" t="str">
        <f t="shared" si="3"/>
        <v xml:space="preserve"> </v>
      </c>
      <c r="AC38" s="218"/>
      <c r="AD38" s="241" t="str">
        <f t="shared" si="4"/>
        <v xml:space="preserve"> </v>
      </c>
      <c r="AE38" s="64"/>
      <c r="AG38" s="2">
        <f t="shared" si="6"/>
        <v>0</v>
      </c>
      <c r="AH38" s="2">
        <v>5</v>
      </c>
      <c r="AI38" s="2">
        <f t="shared" si="7"/>
        <v>5</v>
      </c>
    </row>
    <row r="39" spans="1:35" ht="15" customHeight="1" x14ac:dyDescent="0.3">
      <c r="A39" s="63"/>
      <c r="B39" s="473"/>
      <c r="C39" s="462" t="s">
        <v>14</v>
      </c>
      <c r="D39" s="462"/>
      <c r="E39" s="462"/>
      <c r="F39" s="462"/>
      <c r="G39" s="462"/>
      <c r="H39" s="462"/>
      <c r="I39" s="462"/>
      <c r="J39" s="462"/>
      <c r="K39" s="462"/>
      <c r="L39" s="462"/>
      <c r="M39" s="462"/>
      <c r="N39" s="462"/>
      <c r="O39" s="462"/>
      <c r="P39" s="462"/>
      <c r="Q39" s="462"/>
      <c r="R39" s="462"/>
      <c r="S39" s="462"/>
      <c r="T39" s="462"/>
      <c r="U39" s="462"/>
      <c r="V39" s="462"/>
      <c r="W39" s="462"/>
      <c r="X39" s="202"/>
      <c r="Y39" s="203"/>
      <c r="Z39" s="204" t="str">
        <f t="shared" si="1"/>
        <v xml:space="preserve"> </v>
      </c>
      <c r="AA39" s="205" t="str">
        <f t="shared" si="2"/>
        <v xml:space="preserve"> </v>
      </c>
      <c r="AB39" s="205" t="str">
        <f t="shared" si="3"/>
        <v xml:space="preserve"> </v>
      </c>
      <c r="AC39" s="218"/>
      <c r="AD39" s="241" t="str">
        <f t="shared" si="4"/>
        <v xml:space="preserve"> </v>
      </c>
      <c r="AE39" s="64"/>
      <c r="AG39" s="2">
        <f t="shared" si="6"/>
        <v>0</v>
      </c>
      <c r="AH39" s="2">
        <v>5</v>
      </c>
      <c r="AI39" s="2">
        <f t="shared" si="7"/>
        <v>5</v>
      </c>
    </row>
    <row r="40" spans="1:35" ht="15" customHeight="1" x14ac:dyDescent="0.3">
      <c r="A40" s="63"/>
      <c r="B40" s="473"/>
      <c r="C40" s="462" t="s">
        <v>14</v>
      </c>
      <c r="D40" s="462"/>
      <c r="E40" s="462"/>
      <c r="F40" s="462"/>
      <c r="G40" s="462"/>
      <c r="H40" s="462"/>
      <c r="I40" s="462"/>
      <c r="J40" s="462"/>
      <c r="K40" s="462"/>
      <c r="L40" s="462"/>
      <c r="M40" s="462"/>
      <c r="N40" s="462"/>
      <c r="O40" s="462"/>
      <c r="P40" s="462"/>
      <c r="Q40" s="462"/>
      <c r="R40" s="462"/>
      <c r="S40" s="462"/>
      <c r="T40" s="462"/>
      <c r="U40" s="462"/>
      <c r="V40" s="462"/>
      <c r="W40" s="462"/>
      <c r="X40" s="202"/>
      <c r="Y40" s="203"/>
      <c r="Z40" s="204" t="str">
        <f t="shared" si="1"/>
        <v xml:space="preserve"> </v>
      </c>
      <c r="AA40" s="205" t="str">
        <f t="shared" si="2"/>
        <v xml:space="preserve"> </v>
      </c>
      <c r="AB40" s="205" t="str">
        <f t="shared" si="3"/>
        <v xml:space="preserve"> </v>
      </c>
      <c r="AC40" s="218"/>
      <c r="AD40" s="241" t="str">
        <f t="shared" si="4"/>
        <v xml:space="preserve"> </v>
      </c>
      <c r="AE40" s="64"/>
      <c r="AG40" s="2">
        <f t="shared" si="6"/>
        <v>0</v>
      </c>
      <c r="AH40" s="2">
        <v>5</v>
      </c>
      <c r="AI40" s="2">
        <f t="shared" si="7"/>
        <v>5</v>
      </c>
    </row>
    <row r="41" spans="1:35" ht="15" customHeight="1" x14ac:dyDescent="0.3">
      <c r="A41" s="63"/>
      <c r="B41" s="473"/>
      <c r="C41" s="462" t="s">
        <v>14</v>
      </c>
      <c r="D41" s="462"/>
      <c r="E41" s="462"/>
      <c r="F41" s="462"/>
      <c r="G41" s="462"/>
      <c r="H41" s="462"/>
      <c r="I41" s="462"/>
      <c r="J41" s="462"/>
      <c r="K41" s="462"/>
      <c r="L41" s="462"/>
      <c r="M41" s="462"/>
      <c r="N41" s="462"/>
      <c r="O41" s="462"/>
      <c r="P41" s="462"/>
      <c r="Q41" s="462"/>
      <c r="R41" s="462"/>
      <c r="S41" s="462"/>
      <c r="T41" s="462"/>
      <c r="U41" s="462"/>
      <c r="V41" s="462"/>
      <c r="W41" s="462"/>
      <c r="X41" s="202"/>
      <c r="Y41" s="203"/>
      <c r="Z41" s="204" t="str">
        <f t="shared" si="1"/>
        <v xml:space="preserve"> </v>
      </c>
      <c r="AA41" s="205" t="str">
        <f t="shared" si="2"/>
        <v xml:space="preserve"> </v>
      </c>
      <c r="AB41" s="205" t="str">
        <f t="shared" si="3"/>
        <v xml:space="preserve"> </v>
      </c>
      <c r="AC41" s="218"/>
      <c r="AD41" s="241" t="str">
        <f t="shared" si="4"/>
        <v xml:space="preserve"> </v>
      </c>
      <c r="AE41" s="64"/>
      <c r="AG41" s="2">
        <f t="shared" si="6"/>
        <v>0</v>
      </c>
      <c r="AH41" s="2">
        <v>5</v>
      </c>
      <c r="AI41" s="2">
        <f t="shared" si="7"/>
        <v>5</v>
      </c>
    </row>
    <row r="42" spans="1:35" ht="15" customHeight="1" x14ac:dyDescent="0.3">
      <c r="A42" s="63"/>
      <c r="B42" s="473"/>
      <c r="C42" s="462" t="s">
        <v>14</v>
      </c>
      <c r="D42" s="462"/>
      <c r="E42" s="462"/>
      <c r="F42" s="462"/>
      <c r="G42" s="462"/>
      <c r="H42" s="462"/>
      <c r="I42" s="462"/>
      <c r="J42" s="462"/>
      <c r="K42" s="462"/>
      <c r="L42" s="462"/>
      <c r="M42" s="462"/>
      <c r="N42" s="462"/>
      <c r="O42" s="462"/>
      <c r="P42" s="462"/>
      <c r="Q42" s="462"/>
      <c r="R42" s="462"/>
      <c r="S42" s="462"/>
      <c r="T42" s="462"/>
      <c r="U42" s="462"/>
      <c r="V42" s="462"/>
      <c r="W42" s="462"/>
      <c r="X42" s="202"/>
      <c r="Y42" s="203"/>
      <c r="Z42" s="204" t="str">
        <f t="shared" si="1"/>
        <v xml:space="preserve"> </v>
      </c>
      <c r="AA42" s="205" t="str">
        <f t="shared" si="2"/>
        <v xml:space="preserve"> </v>
      </c>
      <c r="AB42" s="205" t="str">
        <f t="shared" si="3"/>
        <v xml:space="preserve"> </v>
      </c>
      <c r="AC42" s="218"/>
      <c r="AD42" s="241" t="str">
        <f t="shared" si="4"/>
        <v xml:space="preserve"> </v>
      </c>
      <c r="AE42" s="64"/>
      <c r="AG42" s="2">
        <f t="shared" si="6"/>
        <v>0</v>
      </c>
      <c r="AH42" s="2">
        <v>5</v>
      </c>
      <c r="AI42" s="2">
        <f t="shared" si="7"/>
        <v>5</v>
      </c>
    </row>
    <row r="43" spans="1:35" ht="15.9" customHeight="1" x14ac:dyDescent="0.3">
      <c r="A43" s="63"/>
      <c r="B43" s="473"/>
      <c r="C43" s="462" t="s">
        <v>14</v>
      </c>
      <c r="D43" s="462"/>
      <c r="E43" s="462"/>
      <c r="F43" s="462"/>
      <c r="G43" s="462"/>
      <c r="H43" s="462"/>
      <c r="I43" s="462"/>
      <c r="J43" s="462"/>
      <c r="K43" s="462"/>
      <c r="L43" s="462"/>
      <c r="M43" s="462"/>
      <c r="N43" s="462"/>
      <c r="O43" s="462"/>
      <c r="P43" s="462"/>
      <c r="Q43" s="462"/>
      <c r="R43" s="462"/>
      <c r="S43" s="462"/>
      <c r="T43" s="462"/>
      <c r="U43" s="462"/>
      <c r="V43" s="462"/>
      <c r="W43" s="462"/>
      <c r="X43" s="202"/>
      <c r="Y43" s="203"/>
      <c r="Z43" s="204" t="str">
        <f t="shared" si="1"/>
        <v xml:space="preserve"> </v>
      </c>
      <c r="AA43" s="205" t="str">
        <f t="shared" si="2"/>
        <v xml:space="preserve"> </v>
      </c>
      <c r="AB43" s="205" t="str">
        <f t="shared" si="3"/>
        <v xml:space="preserve"> </v>
      </c>
      <c r="AC43" s="218"/>
      <c r="AD43" s="241" t="str">
        <f t="shared" si="4"/>
        <v xml:space="preserve"> </v>
      </c>
      <c r="AE43" s="64"/>
      <c r="AG43" s="2">
        <f t="shared" si="6"/>
        <v>0</v>
      </c>
      <c r="AH43" s="2">
        <v>5</v>
      </c>
      <c r="AI43" s="2">
        <f t="shared" si="7"/>
        <v>5</v>
      </c>
    </row>
    <row r="44" spans="1:35" ht="15.9" customHeight="1" x14ac:dyDescent="0.3">
      <c r="A44" s="63"/>
      <c r="B44" s="473"/>
      <c r="C44" s="462" t="s">
        <v>14</v>
      </c>
      <c r="D44" s="462"/>
      <c r="E44" s="462"/>
      <c r="F44" s="462"/>
      <c r="G44" s="462"/>
      <c r="H44" s="462"/>
      <c r="I44" s="462"/>
      <c r="J44" s="462"/>
      <c r="K44" s="462"/>
      <c r="L44" s="462"/>
      <c r="M44" s="462"/>
      <c r="N44" s="462"/>
      <c r="O44" s="462"/>
      <c r="P44" s="462"/>
      <c r="Q44" s="462"/>
      <c r="R44" s="462"/>
      <c r="S44" s="462"/>
      <c r="T44" s="462"/>
      <c r="U44" s="462"/>
      <c r="V44" s="462"/>
      <c r="W44" s="462"/>
      <c r="X44" s="202"/>
      <c r="Y44" s="203"/>
      <c r="Z44" s="204" t="str">
        <f t="shared" si="1"/>
        <v xml:space="preserve"> </v>
      </c>
      <c r="AA44" s="205" t="str">
        <f t="shared" si="2"/>
        <v xml:space="preserve"> </v>
      </c>
      <c r="AB44" s="205" t="str">
        <f t="shared" si="3"/>
        <v xml:space="preserve"> </v>
      </c>
      <c r="AC44" s="218"/>
      <c r="AD44" s="241" t="str">
        <f t="shared" si="4"/>
        <v xml:space="preserve"> </v>
      </c>
      <c r="AE44" s="64"/>
      <c r="AG44" s="2">
        <f t="shared" si="6"/>
        <v>0</v>
      </c>
      <c r="AH44" s="2">
        <v>5</v>
      </c>
      <c r="AI44" s="2">
        <f t="shared" si="7"/>
        <v>5</v>
      </c>
    </row>
    <row r="45" spans="1:35" ht="15.9" customHeight="1" x14ac:dyDescent="0.3">
      <c r="A45" s="63"/>
      <c r="B45" s="474"/>
      <c r="C45" s="475" t="s">
        <v>13</v>
      </c>
      <c r="D45" s="475"/>
      <c r="E45" s="475"/>
      <c r="F45" s="475"/>
      <c r="G45" s="475"/>
      <c r="H45" s="475"/>
      <c r="I45" s="475"/>
      <c r="J45" s="475"/>
      <c r="K45" s="475"/>
      <c r="L45" s="475"/>
      <c r="M45" s="475"/>
      <c r="N45" s="475"/>
      <c r="O45" s="475"/>
      <c r="P45" s="475"/>
      <c r="Q45" s="475"/>
      <c r="R45" s="475"/>
      <c r="S45" s="475"/>
      <c r="T45" s="475"/>
      <c r="U45" s="475"/>
      <c r="V45" s="475"/>
      <c r="W45" s="475"/>
      <c r="X45" s="206" t="str">
        <f>IF(SUM(X37:X44)&gt;0,SUM(X37:X44)," ")</f>
        <v xml:space="preserve"> </v>
      </c>
      <c r="Y45" s="206" t="str">
        <f>IF(SUM(Y37:Y44)&gt;0,SUM(Y37:Y44)," ")</f>
        <v xml:space="preserve"> </v>
      </c>
      <c r="Z45" s="94"/>
      <c r="AA45" s="94"/>
      <c r="AB45" s="95"/>
      <c r="AC45" s="96"/>
      <c r="AD45" s="312"/>
      <c r="AE45" s="64"/>
    </row>
    <row r="46" spans="1:35" ht="15" customHeight="1" x14ac:dyDescent="0.3">
      <c r="A46" s="63"/>
      <c r="B46" s="122">
        <v>2.6</v>
      </c>
      <c r="C46" s="462" t="s">
        <v>18</v>
      </c>
      <c r="D46" s="462"/>
      <c r="E46" s="462"/>
      <c r="F46" s="462"/>
      <c r="G46" s="462"/>
      <c r="H46" s="462"/>
      <c r="I46" s="462"/>
      <c r="J46" s="462"/>
      <c r="K46" s="462"/>
      <c r="L46" s="462"/>
      <c r="M46" s="462"/>
      <c r="N46" s="462"/>
      <c r="O46" s="462"/>
      <c r="P46" s="462"/>
      <c r="Q46" s="462"/>
      <c r="R46" s="462"/>
      <c r="S46" s="462"/>
      <c r="T46" s="462"/>
      <c r="U46" s="462"/>
      <c r="V46" s="462"/>
      <c r="W46" s="462"/>
      <c r="X46" s="202"/>
      <c r="Y46" s="203"/>
      <c r="Z46" s="97"/>
      <c r="AA46" s="97"/>
      <c r="AB46" s="208" t="str">
        <f>IF(OR(ISBLANK(X46),ISBLANK(Y46))," ", IF(Y46&lt;X46,"NO",IF(Y46&gt;1.2*X46,"NO","YES")))</f>
        <v xml:space="preserve"> </v>
      </c>
      <c r="AC46" s="98"/>
      <c r="AD46" s="309"/>
      <c r="AE46" s="64"/>
    </row>
    <row r="47" spans="1:35" ht="15" customHeight="1" x14ac:dyDescent="0.3">
      <c r="A47" s="63"/>
      <c r="B47" s="122">
        <v>2.7</v>
      </c>
      <c r="C47" s="462" t="s">
        <v>19</v>
      </c>
      <c r="D47" s="462"/>
      <c r="E47" s="462"/>
      <c r="F47" s="462"/>
      <c r="G47" s="462"/>
      <c r="H47" s="462"/>
      <c r="I47" s="462"/>
      <c r="J47" s="462"/>
      <c r="K47" s="462"/>
      <c r="L47" s="462"/>
      <c r="M47" s="462"/>
      <c r="N47" s="462"/>
      <c r="O47" s="462"/>
      <c r="P47" s="462"/>
      <c r="Q47" s="462"/>
      <c r="R47" s="462"/>
      <c r="S47" s="462"/>
      <c r="T47" s="462"/>
      <c r="U47" s="462"/>
      <c r="V47" s="462"/>
      <c r="W47" s="462"/>
      <c r="X47" s="202"/>
      <c r="Y47" s="203"/>
      <c r="Z47" s="97"/>
      <c r="AA47" s="97"/>
      <c r="AB47" s="208" t="str">
        <f>IF(OR(ISBLANK(X47),ISBLANK(Y47))," ", IF(Y47&lt;X47,"NO",IF(Y47&gt;1.2*X47,"NO","YES")))</f>
        <v xml:space="preserve"> </v>
      </c>
      <c r="AC47" s="98"/>
      <c r="AD47" s="309"/>
      <c r="AE47" s="64"/>
    </row>
    <row r="48" spans="1:35" ht="15.9" customHeight="1" x14ac:dyDescent="0.3">
      <c r="A48" s="63"/>
      <c r="B48" s="122">
        <v>2.8</v>
      </c>
      <c r="C48" s="462" t="s">
        <v>541</v>
      </c>
      <c r="D48" s="462"/>
      <c r="E48" s="462"/>
      <c r="F48" s="462"/>
      <c r="G48" s="462"/>
      <c r="H48" s="462"/>
      <c r="I48" s="462"/>
      <c r="J48" s="462"/>
      <c r="K48" s="462"/>
      <c r="L48" s="462"/>
      <c r="M48" s="462"/>
      <c r="N48" s="462"/>
      <c r="O48" s="462"/>
      <c r="P48" s="462"/>
      <c r="Q48" s="462"/>
      <c r="R48" s="462"/>
      <c r="S48" s="462"/>
      <c r="T48" s="462"/>
      <c r="U48" s="462"/>
      <c r="V48" s="462"/>
      <c r="W48" s="462"/>
      <c r="X48" s="130"/>
      <c r="Y48" s="130"/>
      <c r="Z48" s="219" t="str">
        <f>IF(OR(ISBLANK(Y46),ISBLANK(Y47))," ",(Y46/Y47-1))</f>
        <v xml:space="preserve"> </v>
      </c>
      <c r="AA48" s="97"/>
      <c r="AB48" s="209" t="str">
        <f>IF(OR(ISBLANK(Y47),ISBLANK(Y46))," ",IF(Z48&lt;-10.499%,"NO",IF(Z48&gt;10.499%,"NO","YES")))</f>
        <v xml:space="preserve"> </v>
      </c>
      <c r="AC48" s="94"/>
      <c r="AD48" s="310"/>
      <c r="AE48" s="64"/>
    </row>
    <row r="49" spans="1:35" ht="15" customHeight="1" thickBot="1" x14ac:dyDescent="0.35">
      <c r="A49" s="63"/>
      <c r="B49" s="131">
        <v>2.9</v>
      </c>
      <c r="C49" s="462" t="s">
        <v>475</v>
      </c>
      <c r="D49" s="462"/>
      <c r="E49" s="462"/>
      <c r="F49" s="462"/>
      <c r="G49" s="462"/>
      <c r="H49" s="462"/>
      <c r="I49" s="462"/>
      <c r="J49" s="462"/>
      <c r="K49" s="462"/>
      <c r="L49" s="462"/>
      <c r="M49" s="462"/>
      <c r="N49" s="462"/>
      <c r="O49" s="462"/>
      <c r="P49" s="462"/>
      <c r="Q49" s="462"/>
      <c r="R49" s="462"/>
      <c r="S49" s="462"/>
      <c r="T49" s="462"/>
      <c r="U49" s="462"/>
      <c r="V49" s="462"/>
      <c r="W49" s="462"/>
      <c r="X49" s="99"/>
      <c r="Y49" s="203"/>
      <c r="Z49" s="98"/>
      <c r="AA49" s="98"/>
      <c r="AB49" s="95"/>
      <c r="AC49" s="98"/>
      <c r="AD49" s="309"/>
      <c r="AE49" s="71"/>
    </row>
    <row r="50" spans="1:35" ht="15" customHeight="1" x14ac:dyDescent="0.3">
      <c r="A50" s="63"/>
      <c r="B50" s="131" t="s">
        <v>32</v>
      </c>
      <c r="C50" s="462" t="s">
        <v>20</v>
      </c>
      <c r="D50" s="462"/>
      <c r="E50" s="462"/>
      <c r="F50" s="462"/>
      <c r="G50" s="462"/>
      <c r="H50" s="462"/>
      <c r="I50" s="462"/>
      <c r="J50" s="462"/>
      <c r="K50" s="462"/>
      <c r="L50" s="462"/>
      <c r="M50" s="462"/>
      <c r="N50" s="462"/>
      <c r="O50" s="462"/>
      <c r="P50" s="462"/>
      <c r="Q50" s="462"/>
      <c r="R50" s="462"/>
      <c r="S50" s="462"/>
      <c r="T50" s="462"/>
      <c r="U50" s="462"/>
      <c r="V50" s="462"/>
      <c r="W50" s="462"/>
      <c r="X50" s="99"/>
      <c r="Y50" s="210" t="str">
        <f>IF(OR(ISBLANK(Y46),ISBLANK(Y49))," ",(Y49/(Y46)))</f>
        <v xml:space="preserve"> </v>
      </c>
      <c r="Z50" s="98"/>
      <c r="AA50" s="98"/>
      <c r="AB50" s="95"/>
      <c r="AC50" s="98"/>
      <c r="AD50" s="309"/>
      <c r="AE50" s="64"/>
    </row>
    <row r="51" spans="1:35" ht="15" customHeight="1" x14ac:dyDescent="0.3">
      <c r="A51" s="63"/>
      <c r="B51" s="132"/>
      <c r="C51" s="133"/>
      <c r="D51" s="57"/>
      <c r="E51" s="57"/>
      <c r="F51" s="57"/>
      <c r="G51" s="57"/>
      <c r="H51" s="57"/>
      <c r="I51" s="57"/>
      <c r="J51" s="57"/>
      <c r="K51" s="57"/>
      <c r="L51" s="57"/>
      <c r="M51" s="57"/>
      <c r="N51" s="57"/>
      <c r="O51" s="134"/>
      <c r="P51" s="134"/>
      <c r="Q51" s="134"/>
      <c r="R51" s="134"/>
      <c r="S51" s="134"/>
      <c r="T51" s="134"/>
      <c r="U51" s="134"/>
      <c r="V51" s="134"/>
      <c r="W51" s="134"/>
      <c r="X51" s="135"/>
      <c r="Y51" s="126"/>
      <c r="Z51" s="136"/>
      <c r="AA51" s="136"/>
      <c r="AB51" s="129"/>
      <c r="AC51" s="126"/>
      <c r="AD51" s="126"/>
      <c r="AE51" s="64"/>
      <c r="AG51" s="5"/>
      <c r="AH51" s="5"/>
      <c r="AI51" s="5"/>
    </row>
    <row r="52" spans="1:35" s="5" customFormat="1" ht="27" customHeight="1" x14ac:dyDescent="0.3">
      <c r="A52" s="63"/>
      <c r="B52" s="86">
        <v>3</v>
      </c>
      <c r="C52" s="459" t="s">
        <v>37</v>
      </c>
      <c r="D52" s="460"/>
      <c r="E52" s="460"/>
      <c r="F52" s="460"/>
      <c r="G52" s="460"/>
      <c r="H52" s="460"/>
      <c r="I52" s="460"/>
      <c r="J52" s="460"/>
      <c r="K52" s="460"/>
      <c r="L52" s="460"/>
      <c r="M52" s="460"/>
      <c r="N52" s="460"/>
      <c r="O52" s="460"/>
      <c r="P52" s="460"/>
      <c r="Q52" s="460"/>
      <c r="R52" s="460"/>
      <c r="S52" s="460"/>
      <c r="T52" s="460"/>
      <c r="U52" s="460"/>
      <c r="V52" s="460"/>
      <c r="W52" s="460"/>
      <c r="X52" s="460"/>
      <c r="Y52" s="460"/>
      <c r="Z52" s="460"/>
      <c r="AA52" s="460"/>
      <c r="AB52" s="80" t="s">
        <v>39</v>
      </c>
      <c r="AC52" s="81" t="s">
        <v>40</v>
      </c>
      <c r="AD52" s="140"/>
      <c r="AE52" s="64"/>
      <c r="AG52" s="2"/>
      <c r="AH52" s="2"/>
      <c r="AI52" s="2"/>
    </row>
    <row r="53" spans="1:35" ht="15.75" customHeight="1" x14ac:dyDescent="0.3">
      <c r="A53" s="63"/>
      <c r="B53" s="83">
        <v>3.1</v>
      </c>
      <c r="C53" s="451" t="s">
        <v>44</v>
      </c>
      <c r="D53" s="451"/>
      <c r="E53" s="451"/>
      <c r="F53" s="451"/>
      <c r="G53" s="451"/>
      <c r="H53" s="451"/>
      <c r="I53" s="451"/>
      <c r="J53" s="451"/>
      <c r="K53" s="451"/>
      <c r="L53" s="451"/>
      <c r="M53" s="451"/>
      <c r="N53" s="451"/>
      <c r="O53" s="451"/>
      <c r="P53" s="451"/>
      <c r="Q53" s="451"/>
      <c r="R53" s="451"/>
      <c r="S53" s="451"/>
      <c r="T53" s="451"/>
      <c r="U53" s="451"/>
      <c r="V53" s="451"/>
      <c r="W53" s="451"/>
      <c r="X53" s="451"/>
      <c r="Y53" s="451"/>
      <c r="Z53" s="451"/>
      <c r="AA53" s="451"/>
      <c r="AB53" s="100"/>
      <c r="AC53" s="100"/>
      <c r="AD53" s="313"/>
      <c r="AE53" s="64"/>
    </row>
    <row r="54" spans="1:35" ht="17.100000000000001" customHeight="1" x14ac:dyDescent="0.3">
      <c r="A54" s="63"/>
      <c r="B54" s="83">
        <v>3.2</v>
      </c>
      <c r="C54" s="451" t="s">
        <v>43</v>
      </c>
      <c r="D54" s="451"/>
      <c r="E54" s="451"/>
      <c r="F54" s="451"/>
      <c r="G54" s="451"/>
      <c r="H54" s="451"/>
      <c r="I54" s="451"/>
      <c r="J54" s="451"/>
      <c r="K54" s="451"/>
      <c r="L54" s="451"/>
      <c r="M54" s="451"/>
      <c r="N54" s="451"/>
      <c r="O54" s="451"/>
      <c r="P54" s="451"/>
      <c r="Q54" s="451"/>
      <c r="R54" s="451"/>
      <c r="S54" s="451"/>
      <c r="T54" s="451"/>
      <c r="U54" s="451"/>
      <c r="V54" s="451"/>
      <c r="W54" s="451"/>
      <c r="X54" s="451"/>
      <c r="Y54" s="451"/>
      <c r="Z54" s="451"/>
      <c r="AA54" s="451"/>
      <c r="AB54" s="100"/>
      <c r="AC54" s="100"/>
      <c r="AD54" s="313"/>
      <c r="AE54" s="64"/>
    </row>
    <row r="55" spans="1:35" ht="15" customHeight="1" x14ac:dyDescent="0.3">
      <c r="A55" s="63"/>
      <c r="B55" s="469">
        <v>3.3</v>
      </c>
      <c r="C55" s="451" t="s">
        <v>45</v>
      </c>
      <c r="D55" s="451"/>
      <c r="E55" s="451"/>
      <c r="F55" s="451"/>
      <c r="G55" s="451"/>
      <c r="H55" s="451"/>
      <c r="I55" s="451"/>
      <c r="J55" s="451"/>
      <c r="K55" s="451"/>
      <c r="L55" s="451"/>
      <c r="M55" s="451"/>
      <c r="N55" s="451"/>
      <c r="O55" s="451"/>
      <c r="P55" s="451"/>
      <c r="Q55" s="451"/>
      <c r="R55" s="451"/>
      <c r="S55" s="451"/>
      <c r="T55" s="451"/>
      <c r="U55" s="451"/>
      <c r="V55" s="451"/>
      <c r="W55" s="451"/>
      <c r="X55" s="451"/>
      <c r="Y55" s="451"/>
      <c r="Z55" s="451"/>
      <c r="AA55" s="451"/>
      <c r="AB55" s="100"/>
      <c r="AC55" s="100"/>
      <c r="AD55" s="313"/>
      <c r="AE55" s="64"/>
    </row>
    <row r="56" spans="1:35" ht="15" customHeight="1" x14ac:dyDescent="0.3">
      <c r="A56" s="63"/>
      <c r="B56" s="470"/>
      <c r="C56" s="101" t="s">
        <v>33</v>
      </c>
      <c r="D56" s="461" t="s">
        <v>57</v>
      </c>
      <c r="E56" s="461"/>
      <c r="F56" s="461"/>
      <c r="G56" s="461"/>
      <c r="H56" s="461"/>
      <c r="I56" s="461"/>
      <c r="J56" s="461"/>
      <c r="K56" s="461"/>
      <c r="L56" s="461"/>
      <c r="M56" s="461"/>
      <c r="N56" s="461"/>
      <c r="O56" s="461"/>
      <c r="P56" s="461"/>
      <c r="Q56" s="461"/>
      <c r="R56" s="461"/>
      <c r="S56" s="461"/>
      <c r="T56" s="461"/>
      <c r="U56" s="461"/>
      <c r="V56" s="461"/>
      <c r="W56" s="461"/>
      <c r="X56" s="461"/>
      <c r="Y56" s="461"/>
      <c r="Z56" s="461"/>
      <c r="AA56" s="461"/>
      <c r="AB56" s="100"/>
      <c r="AC56" s="100"/>
      <c r="AD56" s="313"/>
      <c r="AE56" s="64"/>
    </row>
    <row r="57" spans="1:35" ht="15" customHeight="1" x14ac:dyDescent="0.3">
      <c r="A57" s="63"/>
      <c r="B57" s="470"/>
      <c r="C57" s="101" t="s">
        <v>34</v>
      </c>
      <c r="D57" s="461" t="s">
        <v>58</v>
      </c>
      <c r="E57" s="461"/>
      <c r="F57" s="461"/>
      <c r="G57" s="461"/>
      <c r="H57" s="461"/>
      <c r="I57" s="461"/>
      <c r="J57" s="461"/>
      <c r="K57" s="461"/>
      <c r="L57" s="461"/>
      <c r="M57" s="461"/>
      <c r="N57" s="461"/>
      <c r="O57" s="461"/>
      <c r="P57" s="461"/>
      <c r="Q57" s="461"/>
      <c r="R57" s="461"/>
      <c r="S57" s="461"/>
      <c r="T57" s="461"/>
      <c r="U57" s="461"/>
      <c r="V57" s="461"/>
      <c r="W57" s="461"/>
      <c r="X57" s="461"/>
      <c r="Y57" s="461"/>
      <c r="Z57" s="461"/>
      <c r="AA57" s="461"/>
      <c r="AB57" s="100"/>
      <c r="AC57" s="100"/>
      <c r="AD57" s="313"/>
      <c r="AE57" s="64"/>
    </row>
    <row r="58" spans="1:35" ht="15" customHeight="1" x14ac:dyDescent="0.3">
      <c r="A58" s="63"/>
      <c r="B58" s="471"/>
      <c r="C58" s="83" t="s">
        <v>35</v>
      </c>
      <c r="D58" s="461" t="s">
        <v>59</v>
      </c>
      <c r="E58" s="461"/>
      <c r="F58" s="461"/>
      <c r="G58" s="461"/>
      <c r="H58" s="461"/>
      <c r="I58" s="461"/>
      <c r="J58" s="461"/>
      <c r="K58" s="461"/>
      <c r="L58" s="461"/>
      <c r="M58" s="461"/>
      <c r="N58" s="461"/>
      <c r="O58" s="461"/>
      <c r="P58" s="461"/>
      <c r="Q58" s="461"/>
      <c r="R58" s="461"/>
      <c r="S58" s="461"/>
      <c r="T58" s="461"/>
      <c r="U58" s="461"/>
      <c r="V58" s="461"/>
      <c r="W58" s="461"/>
      <c r="X58" s="461"/>
      <c r="Y58" s="461"/>
      <c r="Z58" s="461"/>
      <c r="AA58" s="461"/>
      <c r="AB58" s="100"/>
      <c r="AC58" s="100"/>
      <c r="AD58" s="313"/>
      <c r="AE58" s="64"/>
    </row>
    <row r="59" spans="1:35" ht="14.1" customHeight="1" x14ac:dyDescent="0.3">
      <c r="A59" s="63"/>
      <c r="B59" s="137"/>
      <c r="C59" s="138"/>
      <c r="D59" s="16"/>
      <c r="E59" s="16"/>
      <c r="F59" s="16"/>
      <c r="G59" s="16"/>
      <c r="H59" s="16"/>
      <c r="I59" s="16"/>
      <c r="J59" s="16"/>
      <c r="K59" s="16"/>
      <c r="L59" s="16"/>
      <c r="M59" s="16"/>
      <c r="N59" s="16"/>
      <c r="O59" s="139"/>
      <c r="P59" s="139"/>
      <c r="Q59" s="139"/>
      <c r="R59" s="139"/>
      <c r="S59" s="139"/>
      <c r="T59" s="139"/>
      <c r="U59" s="139"/>
      <c r="V59" s="139"/>
      <c r="W59" s="139"/>
      <c r="X59" s="140"/>
      <c r="Y59" s="140"/>
      <c r="Z59" s="141"/>
      <c r="AA59" s="141"/>
      <c r="AB59" s="142"/>
      <c r="AC59" s="140"/>
      <c r="AD59" s="140"/>
      <c r="AE59" s="64"/>
    </row>
    <row r="60" spans="1:35" ht="31.2" x14ac:dyDescent="0.3">
      <c r="A60" s="63"/>
      <c r="B60" s="111">
        <v>4</v>
      </c>
      <c r="C60" s="456" t="s">
        <v>491</v>
      </c>
      <c r="D60" s="456"/>
      <c r="E60" s="456"/>
      <c r="F60" s="456"/>
      <c r="G60" s="456"/>
      <c r="H60" s="456"/>
      <c r="I60" s="456"/>
      <c r="J60" s="456"/>
      <c r="K60" s="456"/>
      <c r="L60" s="456"/>
      <c r="M60" s="456"/>
      <c r="N60" s="456"/>
      <c r="O60" s="456"/>
      <c r="P60" s="456"/>
      <c r="Q60" s="456"/>
      <c r="R60" s="456"/>
      <c r="S60" s="456"/>
      <c r="T60" s="456"/>
      <c r="U60" s="456"/>
      <c r="V60" s="456"/>
      <c r="W60" s="456"/>
      <c r="X60" s="456"/>
      <c r="Y60" s="456"/>
      <c r="Z60" s="456"/>
      <c r="AA60" s="456"/>
      <c r="AB60" s="81" t="s">
        <v>39</v>
      </c>
      <c r="AC60" s="81" t="s">
        <v>40</v>
      </c>
      <c r="AD60" s="140"/>
      <c r="AE60" s="64"/>
    </row>
    <row r="61" spans="1:35" ht="33.75" customHeight="1" x14ac:dyDescent="0.3">
      <c r="A61" s="63"/>
      <c r="B61" s="122">
        <v>4.0999999999999996</v>
      </c>
      <c r="C61" s="457" t="s">
        <v>493</v>
      </c>
      <c r="D61" s="458"/>
      <c r="E61" s="458"/>
      <c r="F61" s="458"/>
      <c r="G61" s="458"/>
      <c r="H61" s="458"/>
      <c r="I61" s="458"/>
      <c r="J61" s="458"/>
      <c r="K61" s="458"/>
      <c r="L61" s="458"/>
      <c r="M61" s="458"/>
      <c r="N61" s="458"/>
      <c r="O61" s="458"/>
      <c r="P61" s="458"/>
      <c r="Q61" s="458"/>
      <c r="R61" s="458"/>
      <c r="S61" s="458"/>
      <c r="T61" s="458"/>
      <c r="U61" s="458"/>
      <c r="V61" s="458"/>
      <c r="W61" s="458"/>
      <c r="X61" s="458"/>
      <c r="Y61" s="458"/>
      <c r="Z61" s="458"/>
      <c r="AA61" s="458"/>
      <c r="AB61" s="103"/>
      <c r="AC61" s="104"/>
      <c r="AD61" s="140"/>
      <c r="AE61" s="64"/>
    </row>
    <row r="62" spans="1:35" x14ac:dyDescent="0.3">
      <c r="A62" s="63"/>
      <c r="B62" s="445">
        <v>4.2</v>
      </c>
      <c r="C62" s="451" t="s">
        <v>496</v>
      </c>
      <c r="D62" s="451"/>
      <c r="E62" s="451"/>
      <c r="F62" s="451"/>
      <c r="G62" s="451"/>
      <c r="H62" s="451"/>
      <c r="I62" s="451"/>
      <c r="J62" s="451"/>
      <c r="K62" s="451"/>
      <c r="L62" s="451"/>
      <c r="M62" s="451"/>
      <c r="N62" s="451"/>
      <c r="O62" s="451"/>
      <c r="P62" s="451"/>
      <c r="Q62" s="451"/>
      <c r="R62" s="451"/>
      <c r="S62" s="451"/>
      <c r="T62" s="451"/>
      <c r="U62" s="451"/>
      <c r="V62" s="451"/>
      <c r="W62" s="451"/>
      <c r="X62" s="451"/>
      <c r="Y62" s="451"/>
      <c r="Z62" s="451"/>
      <c r="AA62" s="452"/>
      <c r="AB62" s="103"/>
      <c r="AC62" s="104"/>
      <c r="AD62" s="140"/>
      <c r="AE62" s="64"/>
    </row>
    <row r="63" spans="1:35" x14ac:dyDescent="0.3">
      <c r="A63" s="63"/>
      <c r="B63" s="446"/>
      <c r="C63" s="448" t="s">
        <v>494</v>
      </c>
      <c r="D63" s="448"/>
      <c r="E63" s="448"/>
      <c r="F63" s="448"/>
      <c r="G63" s="448"/>
      <c r="H63" s="448"/>
      <c r="I63" s="449"/>
      <c r="J63" s="449"/>
      <c r="K63" s="449"/>
      <c r="L63" s="449"/>
      <c r="M63" s="448" t="s">
        <v>495</v>
      </c>
      <c r="N63" s="448"/>
      <c r="O63" s="448"/>
      <c r="P63" s="448"/>
      <c r="Q63" s="442"/>
      <c r="R63" s="442"/>
      <c r="S63" s="442"/>
      <c r="T63" s="442"/>
      <c r="U63" s="450" t="s">
        <v>477</v>
      </c>
      <c r="V63" s="450"/>
      <c r="W63" s="442"/>
      <c r="X63" s="442"/>
      <c r="Y63" s="102" t="s">
        <v>487</v>
      </c>
      <c r="Z63" s="443"/>
      <c r="AA63" s="444"/>
      <c r="AB63" s="103"/>
      <c r="AC63" s="104"/>
      <c r="AD63" s="140"/>
      <c r="AE63" s="64"/>
    </row>
    <row r="64" spans="1:35" x14ac:dyDescent="0.3">
      <c r="A64" s="63"/>
      <c r="B64" s="446"/>
      <c r="C64" s="448" t="s">
        <v>494</v>
      </c>
      <c r="D64" s="448"/>
      <c r="E64" s="448"/>
      <c r="F64" s="448"/>
      <c r="G64" s="448"/>
      <c r="H64" s="448"/>
      <c r="I64" s="449"/>
      <c r="J64" s="449"/>
      <c r="K64" s="449"/>
      <c r="L64" s="449"/>
      <c r="M64" s="448" t="s">
        <v>495</v>
      </c>
      <c r="N64" s="448"/>
      <c r="O64" s="448"/>
      <c r="P64" s="448"/>
      <c r="Q64" s="442"/>
      <c r="R64" s="442"/>
      <c r="S64" s="442"/>
      <c r="T64" s="442"/>
      <c r="U64" s="450" t="s">
        <v>477</v>
      </c>
      <c r="V64" s="450"/>
      <c r="W64" s="442"/>
      <c r="X64" s="442"/>
      <c r="Y64" s="102" t="s">
        <v>487</v>
      </c>
      <c r="Z64" s="443"/>
      <c r="AA64" s="444"/>
      <c r="AB64" s="103"/>
      <c r="AC64" s="104"/>
      <c r="AD64" s="140"/>
      <c r="AE64" s="64"/>
    </row>
    <row r="65" spans="1:31" x14ac:dyDescent="0.3">
      <c r="A65" s="63"/>
      <c r="B65" s="446"/>
      <c r="C65" s="448" t="s">
        <v>494</v>
      </c>
      <c r="D65" s="448"/>
      <c r="E65" s="448"/>
      <c r="F65" s="448"/>
      <c r="G65" s="448"/>
      <c r="H65" s="448"/>
      <c r="I65" s="449"/>
      <c r="J65" s="449"/>
      <c r="K65" s="449"/>
      <c r="L65" s="449"/>
      <c r="M65" s="448" t="s">
        <v>495</v>
      </c>
      <c r="N65" s="448"/>
      <c r="O65" s="448"/>
      <c r="P65" s="448"/>
      <c r="Q65" s="442"/>
      <c r="R65" s="442"/>
      <c r="S65" s="442"/>
      <c r="T65" s="442"/>
      <c r="U65" s="450" t="s">
        <v>477</v>
      </c>
      <c r="V65" s="450"/>
      <c r="W65" s="442"/>
      <c r="X65" s="442"/>
      <c r="Y65" s="102" t="s">
        <v>487</v>
      </c>
      <c r="Z65" s="443"/>
      <c r="AA65" s="444"/>
      <c r="AB65" s="103"/>
      <c r="AC65" s="104"/>
      <c r="AD65" s="140"/>
      <c r="AE65" s="64"/>
    </row>
    <row r="66" spans="1:31" x14ac:dyDescent="0.3">
      <c r="A66" s="63"/>
      <c r="B66" s="446"/>
      <c r="C66" s="448" t="s">
        <v>494</v>
      </c>
      <c r="D66" s="448"/>
      <c r="E66" s="448"/>
      <c r="F66" s="448"/>
      <c r="G66" s="448"/>
      <c r="H66" s="448"/>
      <c r="I66" s="449"/>
      <c r="J66" s="449"/>
      <c r="K66" s="449"/>
      <c r="L66" s="449"/>
      <c r="M66" s="448" t="s">
        <v>495</v>
      </c>
      <c r="N66" s="448"/>
      <c r="O66" s="448"/>
      <c r="P66" s="448"/>
      <c r="Q66" s="442"/>
      <c r="R66" s="442"/>
      <c r="S66" s="442"/>
      <c r="T66" s="442"/>
      <c r="U66" s="450" t="s">
        <v>477</v>
      </c>
      <c r="V66" s="450"/>
      <c r="W66" s="442"/>
      <c r="X66" s="442"/>
      <c r="Y66" s="102" t="s">
        <v>487</v>
      </c>
      <c r="Z66" s="443"/>
      <c r="AA66" s="444"/>
      <c r="AB66" s="103"/>
      <c r="AC66" s="104"/>
      <c r="AD66" s="140"/>
      <c r="AE66" s="64"/>
    </row>
    <row r="67" spans="1:31" x14ac:dyDescent="0.3">
      <c r="A67" s="63"/>
      <c r="B67" s="446"/>
      <c r="C67" s="448" t="s">
        <v>494</v>
      </c>
      <c r="D67" s="448"/>
      <c r="E67" s="448"/>
      <c r="F67" s="448"/>
      <c r="G67" s="448"/>
      <c r="H67" s="448"/>
      <c r="I67" s="449"/>
      <c r="J67" s="449"/>
      <c r="K67" s="449"/>
      <c r="L67" s="449"/>
      <c r="M67" s="448" t="s">
        <v>495</v>
      </c>
      <c r="N67" s="448"/>
      <c r="O67" s="448"/>
      <c r="P67" s="448"/>
      <c r="Q67" s="442"/>
      <c r="R67" s="442"/>
      <c r="S67" s="442"/>
      <c r="T67" s="442"/>
      <c r="U67" s="450" t="s">
        <v>477</v>
      </c>
      <c r="V67" s="450"/>
      <c r="W67" s="442"/>
      <c r="X67" s="442"/>
      <c r="Y67" s="102" t="s">
        <v>487</v>
      </c>
      <c r="Z67" s="443"/>
      <c r="AA67" s="444"/>
      <c r="AB67" s="103"/>
      <c r="AC67" s="104"/>
      <c r="AD67" s="140"/>
      <c r="AE67" s="64"/>
    </row>
    <row r="68" spans="1:31" x14ac:dyDescent="0.3">
      <c r="A68" s="63"/>
      <c r="B68" s="446"/>
      <c r="C68" s="448" t="s">
        <v>494</v>
      </c>
      <c r="D68" s="448"/>
      <c r="E68" s="448"/>
      <c r="F68" s="448"/>
      <c r="G68" s="448"/>
      <c r="H68" s="448"/>
      <c r="I68" s="449"/>
      <c r="J68" s="449"/>
      <c r="K68" s="449"/>
      <c r="L68" s="449"/>
      <c r="M68" s="448" t="s">
        <v>495</v>
      </c>
      <c r="N68" s="448"/>
      <c r="O68" s="448"/>
      <c r="P68" s="448"/>
      <c r="Q68" s="442"/>
      <c r="R68" s="442"/>
      <c r="S68" s="442"/>
      <c r="T68" s="442"/>
      <c r="U68" s="450" t="s">
        <v>477</v>
      </c>
      <c r="V68" s="450"/>
      <c r="W68" s="442"/>
      <c r="X68" s="442"/>
      <c r="Y68" s="102" t="s">
        <v>487</v>
      </c>
      <c r="Z68" s="443"/>
      <c r="AA68" s="444"/>
      <c r="AB68" s="103"/>
      <c r="AC68" s="104"/>
      <c r="AD68" s="140"/>
      <c r="AE68" s="64"/>
    </row>
    <row r="69" spans="1:31" x14ac:dyDescent="0.3">
      <c r="A69" s="63"/>
      <c r="B69" s="446"/>
      <c r="C69" s="448" t="s">
        <v>494</v>
      </c>
      <c r="D69" s="448"/>
      <c r="E69" s="448"/>
      <c r="F69" s="448"/>
      <c r="G69" s="448"/>
      <c r="H69" s="448"/>
      <c r="I69" s="449"/>
      <c r="J69" s="449"/>
      <c r="K69" s="449"/>
      <c r="L69" s="449"/>
      <c r="M69" s="448" t="s">
        <v>495</v>
      </c>
      <c r="N69" s="448"/>
      <c r="O69" s="448"/>
      <c r="P69" s="448"/>
      <c r="Q69" s="442"/>
      <c r="R69" s="442"/>
      <c r="S69" s="442"/>
      <c r="T69" s="442"/>
      <c r="U69" s="450" t="s">
        <v>477</v>
      </c>
      <c r="V69" s="450"/>
      <c r="W69" s="442"/>
      <c r="X69" s="442"/>
      <c r="Y69" s="102" t="s">
        <v>487</v>
      </c>
      <c r="Z69" s="443"/>
      <c r="AA69" s="444"/>
      <c r="AB69" s="103"/>
      <c r="AC69" s="104"/>
      <c r="AD69" s="140"/>
      <c r="AE69" s="64"/>
    </row>
    <row r="70" spans="1:31" x14ac:dyDescent="0.3">
      <c r="A70" s="63"/>
      <c r="B70" s="447"/>
      <c r="C70" s="448" t="s">
        <v>494</v>
      </c>
      <c r="D70" s="448"/>
      <c r="E70" s="448"/>
      <c r="F70" s="448"/>
      <c r="G70" s="448"/>
      <c r="H70" s="448"/>
      <c r="I70" s="449"/>
      <c r="J70" s="449"/>
      <c r="K70" s="449"/>
      <c r="L70" s="449"/>
      <c r="M70" s="448" t="s">
        <v>495</v>
      </c>
      <c r="N70" s="448"/>
      <c r="O70" s="448"/>
      <c r="P70" s="448"/>
      <c r="Q70" s="442"/>
      <c r="R70" s="442"/>
      <c r="S70" s="442"/>
      <c r="T70" s="442"/>
      <c r="U70" s="450" t="s">
        <v>477</v>
      </c>
      <c r="V70" s="450"/>
      <c r="W70" s="442"/>
      <c r="X70" s="442"/>
      <c r="Y70" s="102" t="s">
        <v>487</v>
      </c>
      <c r="Z70" s="443"/>
      <c r="AA70" s="444"/>
      <c r="AB70" s="103"/>
      <c r="AC70" s="104"/>
      <c r="AD70" s="140"/>
      <c r="AE70" s="64"/>
    </row>
    <row r="71" spans="1:31" ht="16.2" thickBot="1" x14ac:dyDescent="0.35">
      <c r="A71" s="63"/>
      <c r="B71" s="143"/>
      <c r="C71" s="144" t="s">
        <v>497</v>
      </c>
      <c r="D71" s="145"/>
      <c r="E71" s="145"/>
      <c r="F71" s="145"/>
      <c r="G71" s="145"/>
      <c r="H71" s="145"/>
      <c r="I71" s="145"/>
      <c r="J71" s="145"/>
      <c r="K71" s="145"/>
      <c r="L71" s="145"/>
      <c r="M71" s="145"/>
      <c r="N71" s="145"/>
      <c r="O71" s="146"/>
      <c r="P71" s="146"/>
      <c r="Q71" s="146"/>
      <c r="R71" s="146"/>
      <c r="S71" s="146"/>
      <c r="T71" s="146"/>
      <c r="U71" s="146"/>
      <c r="V71" s="146"/>
      <c r="W71" s="146"/>
      <c r="X71" s="146"/>
      <c r="Y71" s="146"/>
      <c r="Z71" s="146"/>
      <c r="AA71" s="146"/>
      <c r="AB71" s="146"/>
      <c r="AC71" s="147"/>
      <c r="AD71" s="314"/>
      <c r="AE71" s="64"/>
    </row>
    <row r="72" spans="1:31" ht="16.2" thickBot="1" x14ac:dyDescent="0.35">
      <c r="A72" s="65"/>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1"/>
    </row>
  </sheetData>
  <mergeCells count="121">
    <mergeCell ref="C17:AA17"/>
    <mergeCell ref="C14:AA14"/>
    <mergeCell ref="C15:Z15"/>
    <mergeCell ref="C23:W23"/>
    <mergeCell ref="C21:AA21"/>
    <mergeCell ref="C24:W24"/>
    <mergeCell ref="C25:W25"/>
    <mergeCell ref="C26:W26"/>
    <mergeCell ref="C8:J8"/>
    <mergeCell ref="K8:AC8"/>
    <mergeCell ref="C9:AA9"/>
    <mergeCell ref="C10:AA10"/>
    <mergeCell ref="C11:AA11"/>
    <mergeCell ref="C12:AA12"/>
    <mergeCell ref="C13:AA13"/>
    <mergeCell ref="C16:AA16"/>
    <mergeCell ref="B55:B58"/>
    <mergeCell ref="B28:B36"/>
    <mergeCell ref="B37:B45"/>
    <mergeCell ref="C36:W36"/>
    <mergeCell ref="C45:W45"/>
    <mergeCell ref="C30:W30"/>
    <mergeCell ref="C32:W32"/>
    <mergeCell ref="C31:W31"/>
    <mergeCell ref="C33:W33"/>
    <mergeCell ref="C34:W34"/>
    <mergeCell ref="C35:W35"/>
    <mergeCell ref="C37:W37"/>
    <mergeCell ref="C38:W38"/>
    <mergeCell ref="C39:W39"/>
    <mergeCell ref="C28:W28"/>
    <mergeCell ref="C29:W29"/>
    <mergeCell ref="C40:W40"/>
    <mergeCell ref="C41:W41"/>
    <mergeCell ref="C42:W42"/>
    <mergeCell ref="C43:W43"/>
    <mergeCell ref="C44:W44"/>
    <mergeCell ref="C50:W50"/>
    <mergeCell ref="C6:AA6"/>
    <mergeCell ref="B2:AC2"/>
    <mergeCell ref="C7:F7"/>
    <mergeCell ref="G7:I7"/>
    <mergeCell ref="J7:Q7"/>
    <mergeCell ref="R7:U7"/>
    <mergeCell ref="Z7:AA7"/>
    <mergeCell ref="W7:X7"/>
    <mergeCell ref="B4:AC4"/>
    <mergeCell ref="C62:AA62"/>
    <mergeCell ref="C63:H63"/>
    <mergeCell ref="I63:L63"/>
    <mergeCell ref="M63:P63"/>
    <mergeCell ref="Q63:T63"/>
    <mergeCell ref="U63:V63"/>
    <mergeCell ref="W63:X63"/>
    <mergeCell ref="Z63:AA63"/>
    <mergeCell ref="C18:AA18"/>
    <mergeCell ref="C60:AA60"/>
    <mergeCell ref="C61:AA61"/>
    <mergeCell ref="C52:AA52"/>
    <mergeCell ref="C53:AA53"/>
    <mergeCell ref="C54:AA54"/>
    <mergeCell ref="C55:AA55"/>
    <mergeCell ref="D56:AA56"/>
    <mergeCell ref="D57:AA57"/>
    <mergeCell ref="D58:AA58"/>
    <mergeCell ref="C20:AA20"/>
    <mergeCell ref="C19:AA19"/>
    <mergeCell ref="C46:W46"/>
    <mergeCell ref="C47:W47"/>
    <mergeCell ref="C48:W48"/>
    <mergeCell ref="C49:W49"/>
    <mergeCell ref="W64:X64"/>
    <mergeCell ref="Z64:AA64"/>
    <mergeCell ref="C65:H65"/>
    <mergeCell ref="I65:L65"/>
    <mergeCell ref="M65:P65"/>
    <mergeCell ref="Q65:T65"/>
    <mergeCell ref="U65:V65"/>
    <mergeCell ref="W65:X65"/>
    <mergeCell ref="Z65:AA65"/>
    <mergeCell ref="C64:H64"/>
    <mergeCell ref="I64:L64"/>
    <mergeCell ref="M64:P64"/>
    <mergeCell ref="Q64:T64"/>
    <mergeCell ref="U64:V64"/>
    <mergeCell ref="C67:H67"/>
    <mergeCell ref="I67:L67"/>
    <mergeCell ref="M67:P67"/>
    <mergeCell ref="Q67:T67"/>
    <mergeCell ref="U67:V67"/>
    <mergeCell ref="W67:X67"/>
    <mergeCell ref="Z67:AA67"/>
    <mergeCell ref="C66:H66"/>
    <mergeCell ref="I66:L66"/>
    <mergeCell ref="M66:P66"/>
    <mergeCell ref="Q66:T66"/>
    <mergeCell ref="U66:V66"/>
    <mergeCell ref="W70:X70"/>
    <mergeCell ref="Z70:AA70"/>
    <mergeCell ref="B62:B70"/>
    <mergeCell ref="C70:H70"/>
    <mergeCell ref="I70:L70"/>
    <mergeCell ref="M70:P70"/>
    <mergeCell ref="Q70:T70"/>
    <mergeCell ref="U70:V70"/>
    <mergeCell ref="W68:X68"/>
    <mergeCell ref="Z68:AA68"/>
    <mergeCell ref="C69:H69"/>
    <mergeCell ref="I69:L69"/>
    <mergeCell ref="M69:P69"/>
    <mergeCell ref="Q69:T69"/>
    <mergeCell ref="U69:V69"/>
    <mergeCell ref="W69:X69"/>
    <mergeCell ref="Z69:AA69"/>
    <mergeCell ref="C68:H68"/>
    <mergeCell ref="I68:L68"/>
    <mergeCell ref="M68:P68"/>
    <mergeCell ref="Q68:T68"/>
    <mergeCell ref="U68:V68"/>
    <mergeCell ref="W66:X66"/>
    <mergeCell ref="Z66:AA66"/>
  </mergeCells>
  <phoneticPr fontId="5" type="noConversion"/>
  <dataValidations count="2">
    <dataValidation type="list" allowBlank="1" showInputMessage="1" showErrorMessage="1" sqref="G7:I7" xr:uid="{00000000-0002-0000-0300-000000000000}">
      <formula1>$AJ$7:$AJ$13</formula1>
    </dataValidation>
    <dataValidation type="list" allowBlank="1" showInputMessage="1" showErrorMessage="1" sqref="R7:U7" xr:uid="{00000000-0002-0000-0300-000001000000}">
      <formula1>$AK$7:$AK$10</formula1>
    </dataValidation>
  </dataValidations>
  <pageMargins left="0.25" right="0.25" top="0.25" bottom="0.25" header="0.5" footer="0.5"/>
  <pageSetup orientation="landscape" horizontalDpi="4294967292" verticalDpi="4294967292" r:id="rId1"/>
  <drawing r:id="rId2"/>
  <legacy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A1:AS62"/>
  <sheetViews>
    <sheetView zoomScale="93" zoomScaleNormal="93" zoomScalePageLayoutView="125" workbookViewId="0">
      <selection activeCell="U30" sqref="U30:W30"/>
    </sheetView>
  </sheetViews>
  <sheetFormatPr defaultColWidth="11" defaultRowHeight="15.6" x14ac:dyDescent="0.3"/>
  <cols>
    <col min="1" max="1" width="1.8984375" customWidth="1"/>
    <col min="2" max="2" width="7.09765625" style="31" customWidth="1"/>
    <col min="3" max="4" width="3.59765625" customWidth="1"/>
    <col min="5" max="7" width="3.59765625" style="11" customWidth="1"/>
    <col min="8" max="8" width="12.69921875" style="11" customWidth="1"/>
    <col min="9" max="9" width="3.59765625" style="11" customWidth="1"/>
    <col min="10" max="10" width="7.19921875" style="11" customWidth="1"/>
    <col min="11" max="32" width="3.59765625" style="11" customWidth="1"/>
    <col min="33" max="33" width="8.8984375" customWidth="1"/>
    <col min="34" max="34" width="8.5" customWidth="1"/>
    <col min="35" max="35" width="8.8984375" customWidth="1"/>
    <col min="36" max="36" width="6.5" customWidth="1"/>
    <col min="37" max="37" width="1.8984375" customWidth="1"/>
    <col min="38" max="38" width="7.09765625" customWidth="1"/>
    <col min="39" max="39" width="9" hidden="1" customWidth="1"/>
    <col min="40" max="40" width="8.3984375" hidden="1" customWidth="1"/>
    <col min="41" max="41" width="7.8984375" hidden="1" customWidth="1"/>
    <col min="42" max="42" width="8" hidden="1" customWidth="1"/>
    <col min="43" max="43" width="7.09765625" hidden="1" customWidth="1"/>
    <col min="44" max="44" width="5.59765625" hidden="1" customWidth="1"/>
    <col min="45" max="45" width="13.59765625" hidden="1" customWidth="1"/>
  </cols>
  <sheetData>
    <row r="1" spans="1:39" ht="14.25" customHeight="1" thickBot="1" x14ac:dyDescent="0.35">
      <c r="A1" s="266"/>
      <c r="B1" s="263"/>
      <c r="C1" s="264"/>
      <c r="D1" s="264"/>
      <c r="E1" s="264"/>
      <c r="F1" s="264"/>
      <c r="G1" s="264"/>
      <c r="H1" s="264"/>
      <c r="I1" s="264"/>
      <c r="J1" s="264"/>
      <c r="K1" s="264"/>
      <c r="L1" s="265"/>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5"/>
    </row>
    <row r="2" spans="1:39" ht="100.5" customHeight="1" x14ac:dyDescent="0.3">
      <c r="A2" s="266"/>
      <c r="B2" s="522" t="s">
        <v>500</v>
      </c>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266"/>
    </row>
    <row r="3" spans="1:39" ht="6.75" customHeight="1" x14ac:dyDescent="0.6">
      <c r="A3" s="148"/>
      <c r="B3" s="32"/>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
      <c r="AI3" s="1"/>
      <c r="AJ3" s="1"/>
      <c r="AK3" s="148"/>
    </row>
    <row r="4" spans="1:39" s="1" customFormat="1" ht="3.9" customHeight="1" x14ac:dyDescent="0.3">
      <c r="A4" s="148"/>
      <c r="B4" s="33"/>
      <c r="C4" s="5"/>
      <c r="D4" s="5"/>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6"/>
      <c r="AH4" s="5"/>
      <c r="AI4" s="5"/>
      <c r="AJ4" s="7"/>
      <c r="AK4" s="148"/>
    </row>
    <row r="5" spans="1:39" s="1" customFormat="1" ht="2.1" customHeight="1" x14ac:dyDescent="0.3">
      <c r="A5" s="148"/>
      <c r="B5" s="221"/>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3"/>
      <c r="AH5" s="223"/>
      <c r="AI5" s="223"/>
      <c r="AJ5" s="23"/>
      <c r="AK5" s="148"/>
      <c r="AL5" s="5"/>
      <c r="AM5" s="5"/>
    </row>
    <row r="6" spans="1:39" s="1" customFormat="1" ht="5.0999999999999996" customHeight="1" x14ac:dyDescent="0.3">
      <c r="A6" s="148"/>
      <c r="B6" s="221"/>
      <c r="C6" s="224"/>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5"/>
      <c r="AH6" s="225"/>
      <c r="AI6" s="225"/>
      <c r="AJ6" s="23"/>
      <c r="AK6" s="148"/>
      <c r="AL6" s="5"/>
      <c r="AM6" s="5"/>
    </row>
    <row r="7" spans="1:39" s="1" customFormat="1" ht="138.75" customHeight="1" x14ac:dyDescent="0.3">
      <c r="A7" s="148"/>
      <c r="B7" s="289"/>
      <c r="C7" s="526" t="s">
        <v>566</v>
      </c>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7"/>
      <c r="AK7" s="148"/>
      <c r="AL7" s="5"/>
      <c r="AM7" s="5"/>
    </row>
    <row r="8" spans="1:39" s="1" customFormat="1" ht="3.9" customHeight="1" x14ac:dyDescent="0.3">
      <c r="A8" s="148"/>
      <c r="B8" s="221"/>
      <c r="C8" s="224"/>
      <c r="D8" s="222"/>
      <c r="E8" s="222"/>
      <c r="F8" s="222"/>
      <c r="G8" s="222"/>
      <c r="H8" s="222"/>
      <c r="I8" s="222"/>
      <c r="J8" s="222"/>
      <c r="K8" s="222"/>
      <c r="L8" s="222"/>
      <c r="M8" s="222"/>
      <c r="N8" s="222"/>
      <c r="O8" s="222"/>
      <c r="P8" s="222"/>
      <c r="Q8" s="222"/>
      <c r="R8" s="222"/>
      <c r="S8" s="222"/>
      <c r="T8" s="222"/>
      <c r="U8" s="222"/>
      <c r="V8" s="222"/>
      <c r="W8" s="222"/>
      <c r="X8" s="222"/>
      <c r="Y8" s="222"/>
      <c r="Z8" s="222"/>
      <c r="AA8" s="222"/>
      <c r="AB8" s="222"/>
      <c r="AC8" s="222"/>
      <c r="AD8" s="222"/>
      <c r="AE8" s="222"/>
      <c r="AF8" s="222"/>
      <c r="AG8" s="225"/>
      <c r="AH8" s="225"/>
      <c r="AI8" s="225"/>
      <c r="AJ8" s="23"/>
      <c r="AK8" s="148"/>
      <c r="AL8" s="5"/>
      <c r="AM8" s="5"/>
    </row>
    <row r="9" spans="1:39" ht="62.4" x14ac:dyDescent="0.3">
      <c r="A9" s="148"/>
      <c r="B9" s="289" t="s">
        <v>6</v>
      </c>
      <c r="C9" s="530" t="s">
        <v>5</v>
      </c>
      <c r="D9" s="531"/>
      <c r="E9" s="531"/>
      <c r="F9" s="531"/>
      <c r="G9" s="531"/>
      <c r="H9" s="531"/>
      <c r="I9" s="531"/>
      <c r="J9" s="531"/>
      <c r="K9" s="531"/>
      <c r="L9" s="531"/>
      <c r="M9" s="531"/>
      <c r="N9" s="531"/>
      <c r="O9" s="531"/>
      <c r="P9" s="531"/>
      <c r="Q9" s="531"/>
      <c r="R9" s="531"/>
      <c r="S9" s="531"/>
      <c r="T9" s="531"/>
      <c r="U9" s="531"/>
      <c r="V9" s="531"/>
      <c r="W9" s="531"/>
      <c r="X9" s="531"/>
      <c r="Y9" s="531"/>
      <c r="Z9" s="531"/>
      <c r="AA9" s="531"/>
      <c r="AB9" s="531"/>
      <c r="AC9" s="531"/>
      <c r="AD9" s="531"/>
      <c r="AE9" s="531"/>
      <c r="AF9" s="532"/>
      <c r="AG9" s="162" t="s">
        <v>39</v>
      </c>
      <c r="AH9" s="162" t="s">
        <v>52</v>
      </c>
      <c r="AI9" s="162" t="s">
        <v>40</v>
      </c>
      <c r="AJ9" s="38"/>
      <c r="AK9" s="148"/>
      <c r="AL9" s="2"/>
      <c r="AM9" s="2"/>
    </row>
    <row r="10" spans="1:39" s="1" customFormat="1" ht="15.9" customHeight="1" x14ac:dyDescent="0.3">
      <c r="A10" s="148"/>
      <c r="B10" s="290">
        <v>1</v>
      </c>
      <c r="C10" s="528" t="s">
        <v>65</v>
      </c>
      <c r="D10" s="528"/>
      <c r="E10" s="528"/>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c r="AD10" s="528"/>
      <c r="AE10" s="528"/>
      <c r="AF10" s="528"/>
      <c r="AG10" s="528"/>
      <c r="AH10" s="528"/>
      <c r="AI10" s="528"/>
      <c r="AJ10" s="529"/>
      <c r="AK10" s="148"/>
      <c r="AL10" s="5"/>
      <c r="AM10" s="5"/>
    </row>
    <row r="11" spans="1:39" ht="33.9" customHeight="1" x14ac:dyDescent="0.3">
      <c r="A11" s="148"/>
      <c r="B11" s="291">
        <v>1.1000000000000001</v>
      </c>
      <c r="C11" s="539" t="s">
        <v>526</v>
      </c>
      <c r="D11" s="540"/>
      <c r="E11" s="540"/>
      <c r="F11" s="540"/>
      <c r="G11" s="540"/>
      <c r="H11" s="540"/>
      <c r="I11" s="540"/>
      <c r="J11" s="540"/>
      <c r="K11" s="540"/>
      <c r="L11" s="540"/>
      <c r="M11" s="540"/>
      <c r="N11" s="540"/>
      <c r="O11" s="540"/>
      <c r="P11" s="540"/>
      <c r="Q11" s="541"/>
      <c r="R11" s="512"/>
      <c r="S11" s="513"/>
      <c r="T11" s="513"/>
      <c r="U11" s="513"/>
      <c r="V11" s="513"/>
      <c r="W11" s="513"/>
      <c r="X11" s="513"/>
      <c r="Y11" s="513"/>
      <c r="Z11" s="513"/>
      <c r="AA11" s="513"/>
      <c r="AB11" s="513"/>
      <c r="AC11" s="513"/>
      <c r="AD11" s="513"/>
      <c r="AE11" s="513"/>
      <c r="AF11" s="514"/>
      <c r="AG11" s="227"/>
      <c r="AH11" s="228"/>
      <c r="AI11" s="227"/>
      <c r="AJ11" s="38"/>
      <c r="AK11" s="148"/>
      <c r="AL11" s="2"/>
      <c r="AM11" s="2"/>
    </row>
    <row r="12" spans="1:39" x14ac:dyDescent="0.3">
      <c r="A12" s="148"/>
      <c r="B12" s="291">
        <v>1.2</v>
      </c>
      <c r="C12" s="539" t="s">
        <v>67</v>
      </c>
      <c r="D12" s="540"/>
      <c r="E12" s="540"/>
      <c r="F12" s="540"/>
      <c r="G12" s="540"/>
      <c r="H12" s="540"/>
      <c r="I12" s="540"/>
      <c r="J12" s="540"/>
      <c r="K12" s="540"/>
      <c r="L12" s="540"/>
      <c r="M12" s="540"/>
      <c r="N12" s="540"/>
      <c r="O12" s="540"/>
      <c r="P12" s="540"/>
      <c r="Q12" s="541"/>
      <c r="R12" s="512"/>
      <c r="S12" s="513"/>
      <c r="T12" s="513"/>
      <c r="U12" s="513"/>
      <c r="V12" s="513"/>
      <c r="W12" s="513"/>
      <c r="X12" s="513"/>
      <c r="Y12" s="513"/>
      <c r="Z12" s="513"/>
      <c r="AA12" s="513"/>
      <c r="AB12" s="513"/>
      <c r="AC12" s="513"/>
      <c r="AD12" s="513"/>
      <c r="AE12" s="513"/>
      <c r="AF12" s="514"/>
      <c r="AG12" s="227"/>
      <c r="AH12" s="228"/>
      <c r="AI12" s="227"/>
      <c r="AJ12" s="38"/>
      <c r="AK12" s="148"/>
      <c r="AL12" s="2"/>
      <c r="AM12" s="2"/>
    </row>
    <row r="13" spans="1:39" x14ac:dyDescent="0.3">
      <c r="A13" s="148"/>
      <c r="B13" s="291">
        <v>1.3</v>
      </c>
      <c r="C13" s="533" t="s">
        <v>552</v>
      </c>
      <c r="D13" s="534"/>
      <c r="E13" s="534"/>
      <c r="F13" s="534"/>
      <c r="G13" s="534"/>
      <c r="H13" s="534"/>
      <c r="I13" s="534"/>
      <c r="J13" s="534"/>
      <c r="K13" s="534"/>
      <c r="L13" s="534"/>
      <c r="M13" s="534"/>
      <c r="N13" s="534"/>
      <c r="O13" s="534"/>
      <c r="P13" s="534"/>
      <c r="Q13" s="535"/>
      <c r="R13" s="512"/>
      <c r="S13" s="513"/>
      <c r="T13" s="513"/>
      <c r="U13" s="513"/>
      <c r="V13" s="513"/>
      <c r="W13" s="513"/>
      <c r="X13" s="513"/>
      <c r="Y13" s="513"/>
      <c r="Z13" s="513"/>
      <c r="AA13" s="513"/>
      <c r="AB13" s="513"/>
      <c r="AC13" s="513"/>
      <c r="AD13" s="513"/>
      <c r="AE13" s="513"/>
      <c r="AF13" s="514"/>
      <c r="AG13" s="227"/>
      <c r="AH13" s="228"/>
      <c r="AI13" s="227"/>
      <c r="AJ13" s="38"/>
      <c r="AK13" s="148"/>
      <c r="AL13" s="2"/>
      <c r="AM13" s="2"/>
    </row>
    <row r="14" spans="1:39" ht="30.9" customHeight="1" x14ac:dyDescent="0.3">
      <c r="A14" s="148"/>
      <c r="B14" s="291">
        <v>1.4</v>
      </c>
      <c r="C14" s="523" t="s">
        <v>135</v>
      </c>
      <c r="D14" s="524"/>
      <c r="E14" s="524"/>
      <c r="F14" s="524"/>
      <c r="G14" s="524"/>
      <c r="H14" s="524"/>
      <c r="I14" s="524"/>
      <c r="J14" s="524"/>
      <c r="K14" s="524"/>
      <c r="L14" s="524"/>
      <c r="M14" s="524"/>
      <c r="N14" s="524"/>
      <c r="O14" s="524"/>
      <c r="P14" s="524"/>
      <c r="Q14" s="524"/>
      <c r="R14" s="524"/>
      <c r="S14" s="524"/>
      <c r="T14" s="524"/>
      <c r="U14" s="524"/>
      <c r="V14" s="524"/>
      <c r="W14" s="524"/>
      <c r="X14" s="524"/>
      <c r="Y14" s="524"/>
      <c r="Z14" s="524"/>
      <c r="AA14" s="524"/>
      <c r="AB14" s="524"/>
      <c r="AC14" s="524"/>
      <c r="AD14" s="524"/>
      <c r="AE14" s="524"/>
      <c r="AF14" s="525"/>
      <c r="AG14" s="220"/>
      <c r="AH14" s="228"/>
      <c r="AI14" s="227"/>
      <c r="AJ14" s="38"/>
      <c r="AK14" s="148"/>
      <c r="AL14" s="2"/>
      <c r="AM14" s="2"/>
    </row>
    <row r="15" spans="1:39" ht="15" customHeight="1" x14ac:dyDescent="0.3">
      <c r="A15" s="148"/>
      <c r="B15" s="291">
        <v>1.5</v>
      </c>
      <c r="C15" s="500" t="s">
        <v>23</v>
      </c>
      <c r="D15" s="501"/>
      <c r="E15" s="501"/>
      <c r="F15" s="501"/>
      <c r="G15" s="501"/>
      <c r="H15" s="501"/>
      <c r="I15" s="501"/>
      <c r="J15" s="501"/>
      <c r="K15" s="501"/>
      <c r="L15" s="501"/>
      <c r="M15" s="501"/>
      <c r="N15" s="501"/>
      <c r="O15" s="501"/>
      <c r="P15" s="501"/>
      <c r="Q15" s="501"/>
      <c r="R15" s="501"/>
      <c r="S15" s="501"/>
      <c r="T15" s="501"/>
      <c r="U15" s="501"/>
      <c r="V15" s="501"/>
      <c r="W15" s="501"/>
      <c r="X15" s="501"/>
      <c r="Y15" s="501"/>
      <c r="Z15" s="501"/>
      <c r="AA15" s="501"/>
      <c r="AB15" s="501"/>
      <c r="AC15" s="501"/>
      <c r="AD15" s="501"/>
      <c r="AE15" s="501"/>
      <c r="AF15" s="502"/>
      <c r="AG15" s="229"/>
      <c r="AH15" s="228"/>
      <c r="AI15" s="228"/>
      <c r="AJ15" s="38"/>
      <c r="AK15" s="148"/>
      <c r="AL15" s="2"/>
      <c r="AM15" s="2"/>
    </row>
    <row r="16" spans="1:39" s="1" customFormat="1" ht="3.9" customHeight="1" x14ac:dyDescent="0.3">
      <c r="A16" s="148"/>
      <c r="B16" s="230"/>
      <c r="C16" s="231"/>
      <c r="D16" s="231"/>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1"/>
      <c r="AH16" s="231"/>
      <c r="AI16" s="231"/>
      <c r="AJ16" s="231"/>
      <c r="AK16" s="148"/>
      <c r="AL16" s="5"/>
      <c r="AM16" s="5"/>
    </row>
    <row r="17" spans="1:43" x14ac:dyDescent="0.3">
      <c r="A17" s="148"/>
      <c r="B17" s="292">
        <v>2</v>
      </c>
      <c r="C17" s="520" t="s">
        <v>69</v>
      </c>
      <c r="D17" s="521"/>
      <c r="E17" s="521"/>
      <c r="F17" s="521"/>
      <c r="G17" s="521"/>
      <c r="H17" s="521"/>
      <c r="I17" s="521"/>
      <c r="J17" s="521"/>
      <c r="K17" s="521"/>
      <c r="L17" s="521"/>
      <c r="M17" s="521"/>
      <c r="N17" s="521"/>
      <c r="O17" s="521"/>
      <c r="P17" s="521"/>
      <c r="Q17" s="521"/>
      <c r="R17" s="521"/>
      <c r="S17" s="521"/>
      <c r="T17" s="521"/>
      <c r="U17" s="521"/>
      <c r="V17" s="521"/>
      <c r="W17" s="521"/>
      <c r="X17" s="521"/>
      <c r="Y17" s="521"/>
      <c r="Z17" s="521"/>
      <c r="AA17" s="521"/>
      <c r="AB17" s="521"/>
      <c r="AC17" s="521"/>
      <c r="AD17" s="521"/>
      <c r="AE17" s="521"/>
      <c r="AF17" s="521"/>
      <c r="AG17" s="521"/>
      <c r="AH17" s="521"/>
      <c r="AI17" s="521"/>
      <c r="AJ17" s="521"/>
      <c r="AK17" s="148"/>
      <c r="AL17" s="2"/>
      <c r="AM17" s="2"/>
    </row>
    <row r="18" spans="1:43" ht="29.1" customHeight="1" x14ac:dyDescent="0.3">
      <c r="A18" s="148"/>
      <c r="B18" s="293">
        <v>2.1</v>
      </c>
      <c r="C18" s="523" t="s">
        <v>70</v>
      </c>
      <c r="D18" s="524"/>
      <c r="E18" s="524"/>
      <c r="F18" s="524"/>
      <c r="G18" s="524"/>
      <c r="H18" s="524"/>
      <c r="I18" s="524"/>
      <c r="J18" s="524"/>
      <c r="K18" s="524"/>
      <c r="L18" s="524"/>
      <c r="M18" s="524"/>
      <c r="N18" s="524"/>
      <c r="O18" s="524"/>
      <c r="P18" s="524"/>
      <c r="Q18" s="524"/>
      <c r="R18" s="524"/>
      <c r="S18" s="524"/>
      <c r="T18" s="524"/>
      <c r="U18" s="524"/>
      <c r="V18" s="524"/>
      <c r="W18" s="524"/>
      <c r="X18" s="524"/>
      <c r="Y18" s="524"/>
      <c r="Z18" s="524"/>
      <c r="AA18" s="524"/>
      <c r="AB18" s="524"/>
      <c r="AC18" s="524"/>
      <c r="AD18" s="524"/>
      <c r="AE18" s="524"/>
      <c r="AF18" s="525"/>
      <c r="AG18" s="234"/>
      <c r="AH18" s="228"/>
      <c r="AI18" s="234"/>
      <c r="AJ18" s="38"/>
      <c r="AK18" s="148"/>
      <c r="AL18" s="2"/>
      <c r="AM18" s="2"/>
    </row>
    <row r="19" spans="1:43" x14ac:dyDescent="0.3">
      <c r="A19" s="148"/>
      <c r="B19" s="496">
        <v>2.2000000000000002</v>
      </c>
      <c r="C19" s="498" t="s">
        <v>42</v>
      </c>
      <c r="D19" s="499"/>
      <c r="E19" s="499"/>
      <c r="F19" s="499"/>
      <c r="G19" s="499"/>
      <c r="H19" s="499"/>
      <c r="I19" s="499"/>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231"/>
      <c r="AH19" s="231"/>
      <c r="AI19" s="231"/>
      <c r="AJ19" s="235"/>
      <c r="AK19" s="148"/>
      <c r="AL19" s="2"/>
      <c r="AM19" s="2"/>
    </row>
    <row r="20" spans="1:43" x14ac:dyDescent="0.3">
      <c r="A20" s="148"/>
      <c r="B20" s="497"/>
      <c r="C20" s="236" t="s">
        <v>33</v>
      </c>
      <c r="D20" s="500" t="s">
        <v>24</v>
      </c>
      <c r="E20" s="501"/>
      <c r="F20" s="501"/>
      <c r="G20" s="501"/>
      <c r="H20" s="501"/>
      <c r="I20" s="501"/>
      <c r="J20" s="501"/>
      <c r="K20" s="501"/>
      <c r="L20" s="501"/>
      <c r="M20" s="501"/>
      <c r="N20" s="501"/>
      <c r="O20" s="501"/>
      <c r="P20" s="501"/>
      <c r="Q20" s="501"/>
      <c r="R20" s="501"/>
      <c r="S20" s="501"/>
      <c r="T20" s="501"/>
      <c r="U20" s="501"/>
      <c r="V20" s="501"/>
      <c r="W20" s="501"/>
      <c r="X20" s="501"/>
      <c r="Y20" s="501"/>
      <c r="Z20" s="501"/>
      <c r="AA20" s="501"/>
      <c r="AB20" s="501"/>
      <c r="AC20" s="501"/>
      <c r="AD20" s="501"/>
      <c r="AE20" s="501"/>
      <c r="AF20" s="502"/>
      <c r="AG20" s="234"/>
      <c r="AH20" s="228"/>
      <c r="AI20" s="237"/>
      <c r="AJ20" s="38"/>
      <c r="AK20" s="148"/>
      <c r="AL20" s="2"/>
      <c r="AM20" s="2"/>
    </row>
    <row r="21" spans="1:43" x14ac:dyDescent="0.3">
      <c r="A21" s="148"/>
      <c r="B21" s="497"/>
      <c r="C21" s="236" t="s">
        <v>34</v>
      </c>
      <c r="D21" s="500" t="s">
        <v>25</v>
      </c>
      <c r="E21" s="501"/>
      <c r="F21" s="501"/>
      <c r="G21" s="501"/>
      <c r="H21" s="501"/>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2"/>
      <c r="AG21" s="234"/>
      <c r="AH21" s="228"/>
      <c r="AI21" s="237"/>
      <c r="AJ21" s="38"/>
      <c r="AK21" s="148"/>
      <c r="AL21" s="2"/>
      <c r="AM21" s="2"/>
    </row>
    <row r="22" spans="1:43" x14ac:dyDescent="0.3">
      <c r="A22" s="148"/>
      <c r="B22" s="294">
        <v>2.2999999999999998</v>
      </c>
      <c r="C22" s="500" t="s">
        <v>71</v>
      </c>
      <c r="D22" s="501"/>
      <c r="E22" s="501"/>
      <c r="F22" s="501"/>
      <c r="G22" s="501"/>
      <c r="H22" s="501"/>
      <c r="I22" s="501"/>
      <c r="J22" s="501"/>
      <c r="K22" s="501"/>
      <c r="L22" s="501"/>
      <c r="M22" s="501"/>
      <c r="N22" s="501"/>
      <c r="O22" s="501"/>
      <c r="P22" s="501"/>
      <c r="Q22" s="501"/>
      <c r="R22" s="501"/>
      <c r="S22" s="501"/>
      <c r="T22" s="501"/>
      <c r="U22" s="501"/>
      <c r="V22" s="501"/>
      <c r="W22" s="501"/>
      <c r="X22" s="501"/>
      <c r="Y22" s="501"/>
      <c r="Z22" s="501"/>
      <c r="AA22" s="501"/>
      <c r="AB22" s="501"/>
      <c r="AC22" s="501"/>
      <c r="AD22" s="501"/>
      <c r="AE22" s="501"/>
      <c r="AF22" s="502"/>
      <c r="AG22" s="234"/>
      <c r="AH22" s="228"/>
      <c r="AI22" s="237"/>
      <c r="AJ22" s="38"/>
      <c r="AK22" s="148"/>
      <c r="AL22" s="2"/>
      <c r="AM22" s="2"/>
    </row>
    <row r="23" spans="1:43" x14ac:dyDescent="0.3">
      <c r="A23" s="148"/>
      <c r="B23" s="294">
        <v>2.4</v>
      </c>
      <c r="C23" s="500" t="s">
        <v>29</v>
      </c>
      <c r="D23" s="501"/>
      <c r="E23" s="501"/>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1"/>
      <c r="AF23" s="502"/>
      <c r="AG23" s="234"/>
      <c r="AH23" s="228"/>
      <c r="AI23" s="237"/>
      <c r="AJ23" s="38"/>
      <c r="AK23" s="148"/>
      <c r="AL23" s="2"/>
      <c r="AM23" s="2"/>
    </row>
    <row r="24" spans="1:43" ht="29.1" customHeight="1" x14ac:dyDescent="0.3">
      <c r="A24" s="148"/>
      <c r="B24" s="294">
        <v>2.5</v>
      </c>
      <c r="C24" s="453" t="s">
        <v>54</v>
      </c>
      <c r="D24" s="454"/>
      <c r="E24" s="454"/>
      <c r="F24" s="454"/>
      <c r="G24" s="454"/>
      <c r="H24" s="454"/>
      <c r="I24" s="454"/>
      <c r="J24" s="454"/>
      <c r="K24" s="454"/>
      <c r="L24" s="454"/>
      <c r="M24" s="454"/>
      <c r="N24" s="454"/>
      <c r="O24" s="454"/>
      <c r="P24" s="454"/>
      <c r="Q24" s="454"/>
      <c r="R24" s="454"/>
      <c r="S24" s="454"/>
      <c r="T24" s="454"/>
      <c r="U24" s="454"/>
      <c r="V24" s="454"/>
      <c r="W24" s="454"/>
      <c r="X24" s="454"/>
      <c r="Y24" s="454"/>
      <c r="Z24" s="454"/>
      <c r="AA24" s="454"/>
      <c r="AB24" s="454"/>
      <c r="AC24" s="454"/>
      <c r="AD24" s="454"/>
      <c r="AE24" s="454"/>
      <c r="AF24" s="454"/>
      <c r="AG24" s="234"/>
      <c r="AH24" s="228"/>
      <c r="AI24" s="237"/>
      <c r="AJ24" s="38"/>
      <c r="AK24" s="148"/>
      <c r="AL24" s="2"/>
      <c r="AM24" s="2"/>
    </row>
    <row r="25" spans="1:43" ht="42.9" customHeight="1" x14ac:dyDescent="0.3">
      <c r="A25" s="148"/>
      <c r="B25" s="294">
        <v>2.6</v>
      </c>
      <c r="C25" s="453" t="s">
        <v>553</v>
      </c>
      <c r="D25" s="454"/>
      <c r="E25" s="454"/>
      <c r="F25" s="454"/>
      <c r="G25" s="454"/>
      <c r="H25" s="454"/>
      <c r="I25" s="454"/>
      <c r="J25" s="454"/>
      <c r="K25" s="454"/>
      <c r="L25" s="454"/>
      <c r="M25" s="454"/>
      <c r="N25" s="454"/>
      <c r="O25" s="454"/>
      <c r="P25" s="454"/>
      <c r="Q25" s="454"/>
      <c r="R25" s="454"/>
      <c r="S25" s="454"/>
      <c r="T25" s="454"/>
      <c r="U25" s="454"/>
      <c r="V25" s="454"/>
      <c r="W25" s="454"/>
      <c r="X25" s="454"/>
      <c r="Y25" s="454"/>
      <c r="Z25" s="454"/>
      <c r="AA25" s="454"/>
      <c r="AB25" s="454"/>
      <c r="AC25" s="454"/>
      <c r="AD25" s="454"/>
      <c r="AE25" s="454"/>
      <c r="AF25" s="454"/>
      <c r="AG25" s="234"/>
      <c r="AH25" s="228"/>
      <c r="AI25" s="237"/>
      <c r="AJ25" s="38"/>
      <c r="AK25" s="148"/>
      <c r="AL25" s="2"/>
      <c r="AM25" s="2"/>
    </row>
    <row r="26" spans="1:43" ht="45" customHeight="1" x14ac:dyDescent="0.3">
      <c r="A26" s="148"/>
      <c r="B26" s="294">
        <v>2.7</v>
      </c>
      <c r="C26" s="554" t="s">
        <v>535</v>
      </c>
      <c r="D26" s="555"/>
      <c r="E26" s="555"/>
      <c r="F26" s="555"/>
      <c r="G26" s="555"/>
      <c r="H26" s="555"/>
      <c r="I26" s="555"/>
      <c r="J26" s="555"/>
      <c r="K26" s="555"/>
      <c r="L26" s="555"/>
      <c r="M26" s="555"/>
      <c r="N26" s="555"/>
      <c r="O26" s="555"/>
      <c r="P26" s="555"/>
      <c r="Q26" s="556"/>
      <c r="R26" s="542" t="s">
        <v>15</v>
      </c>
      <c r="S26" s="543"/>
      <c r="T26" s="544"/>
      <c r="U26" s="542" t="s">
        <v>574</v>
      </c>
      <c r="V26" s="543"/>
      <c r="W26" s="544"/>
      <c r="X26" s="503" t="s">
        <v>8</v>
      </c>
      <c r="Y26" s="504"/>
      <c r="Z26" s="505"/>
      <c r="AA26" s="503" t="s">
        <v>9</v>
      </c>
      <c r="AB26" s="504"/>
      <c r="AC26" s="505"/>
      <c r="AD26" s="518" t="s">
        <v>31</v>
      </c>
      <c r="AE26" s="519"/>
      <c r="AF26" s="503" t="s">
        <v>10</v>
      </c>
      <c r="AG26" s="505"/>
      <c r="AH26" s="238" t="s">
        <v>31</v>
      </c>
      <c r="AI26" s="239"/>
      <c r="AJ26" s="239"/>
      <c r="AK26" s="148"/>
    </row>
    <row r="27" spans="1:43" x14ac:dyDescent="0.3">
      <c r="A27" s="148"/>
      <c r="B27" s="223"/>
      <c r="C27" s="223"/>
      <c r="D27" s="515" t="s">
        <v>68</v>
      </c>
      <c r="E27" s="516"/>
      <c r="F27" s="516"/>
      <c r="G27" s="516"/>
      <c r="H27" s="516"/>
      <c r="I27" s="516"/>
      <c r="J27" s="516"/>
      <c r="K27" s="516"/>
      <c r="L27" s="516"/>
      <c r="M27" s="516"/>
      <c r="N27" s="516"/>
      <c r="O27" s="516"/>
      <c r="P27" s="516"/>
      <c r="Q27" s="517"/>
      <c r="R27" s="512"/>
      <c r="S27" s="513"/>
      <c r="T27" s="514"/>
      <c r="U27" s="512"/>
      <c r="V27" s="513"/>
      <c r="W27" s="514"/>
      <c r="X27" s="536" t="str">
        <f>IF(ISBLANK(U27)," ", ((U27-R27)/R27))</f>
        <v xml:space="preserve"> </v>
      </c>
      <c r="Y27" s="537"/>
      <c r="Z27" s="538"/>
      <c r="AA27" s="506"/>
      <c r="AB27" s="507"/>
      <c r="AC27" s="508"/>
      <c r="AD27" s="509" t="str">
        <f>IF(X27&gt;15.499%,"NO",IF(X27&lt;-15.499%,"NO","YES"))</f>
        <v>NO</v>
      </c>
      <c r="AE27" s="511"/>
      <c r="AF27" s="545"/>
      <c r="AG27" s="546"/>
      <c r="AH27" s="240"/>
      <c r="AI27" s="239"/>
      <c r="AJ27" s="239"/>
      <c r="AK27" s="148"/>
    </row>
    <row r="28" spans="1:43" x14ac:dyDescent="0.3">
      <c r="A28" s="148"/>
      <c r="B28" s="223"/>
      <c r="C28" s="223"/>
      <c r="D28" s="515" t="s">
        <v>11</v>
      </c>
      <c r="E28" s="516"/>
      <c r="F28" s="516"/>
      <c r="G28" s="516"/>
      <c r="H28" s="516"/>
      <c r="I28" s="516"/>
      <c r="J28" s="516"/>
      <c r="K28" s="516"/>
      <c r="L28" s="516"/>
      <c r="M28" s="516"/>
      <c r="N28" s="516"/>
      <c r="O28" s="516"/>
      <c r="P28" s="516"/>
      <c r="Q28" s="517"/>
      <c r="R28" s="512"/>
      <c r="S28" s="513"/>
      <c r="T28" s="514"/>
      <c r="U28" s="512"/>
      <c r="V28" s="513"/>
      <c r="W28" s="514"/>
      <c r="X28" s="536" t="str">
        <f t="shared" ref="X28:X34" si="0">IF(ISBLANK(U28)," ", ((U28-R28)/R28))</f>
        <v xml:space="preserve"> </v>
      </c>
      <c r="Y28" s="537"/>
      <c r="Z28" s="538"/>
      <c r="AA28" s="509">
        <f t="shared" ref="AA28:AA34" si="1">U28-R28</f>
        <v>0</v>
      </c>
      <c r="AB28" s="510"/>
      <c r="AC28" s="511"/>
      <c r="AD28" s="509" t="str">
        <f t="shared" ref="AD28:AD34" si="2">IF(AA28&gt;AP28,"NO",IF(AA28&lt;AQ28,"NO","YES"))</f>
        <v>YES</v>
      </c>
      <c r="AE28" s="511"/>
      <c r="AF28" s="512"/>
      <c r="AG28" s="514"/>
      <c r="AH28" s="241" t="str">
        <f t="shared" ref="AH28:AH34" si="3">IF(AF28&lt;3.4999,"YES","NO")</f>
        <v>YES</v>
      </c>
      <c r="AI28" s="239"/>
      <c r="AJ28" s="239"/>
      <c r="AK28" s="148"/>
      <c r="AN28">
        <f t="shared" ref="AN28:AN34" si="4">(R28*1.2)-R28</f>
        <v>0</v>
      </c>
      <c r="AO28">
        <v>25</v>
      </c>
      <c r="AP28">
        <f t="shared" ref="AP28:AP34" si="5">IF(AO28&gt;AN28,AO28,AN28)</f>
        <v>25</v>
      </c>
      <c r="AQ28">
        <f>AP28*-1</f>
        <v>-25</v>
      </c>
    </row>
    <row r="29" spans="1:43" x14ac:dyDescent="0.3">
      <c r="A29" s="148"/>
      <c r="B29" s="223"/>
      <c r="C29" s="223"/>
      <c r="D29" s="515" t="s">
        <v>11</v>
      </c>
      <c r="E29" s="516"/>
      <c r="F29" s="516"/>
      <c r="G29" s="516"/>
      <c r="H29" s="516"/>
      <c r="I29" s="516"/>
      <c r="J29" s="516"/>
      <c r="K29" s="516"/>
      <c r="L29" s="516"/>
      <c r="M29" s="516"/>
      <c r="N29" s="516"/>
      <c r="O29" s="516"/>
      <c r="P29" s="516"/>
      <c r="Q29" s="517"/>
      <c r="R29" s="512"/>
      <c r="S29" s="513"/>
      <c r="T29" s="514"/>
      <c r="U29" s="512"/>
      <c r="V29" s="513"/>
      <c r="W29" s="514"/>
      <c r="X29" s="536" t="str">
        <f t="shared" si="0"/>
        <v xml:space="preserve"> </v>
      </c>
      <c r="Y29" s="537"/>
      <c r="Z29" s="538"/>
      <c r="AA29" s="509">
        <f t="shared" si="1"/>
        <v>0</v>
      </c>
      <c r="AB29" s="510"/>
      <c r="AC29" s="511"/>
      <c r="AD29" s="509" t="str">
        <f t="shared" si="2"/>
        <v>YES</v>
      </c>
      <c r="AE29" s="511"/>
      <c r="AF29" s="512"/>
      <c r="AG29" s="514"/>
      <c r="AH29" s="241" t="str">
        <f t="shared" si="3"/>
        <v>YES</v>
      </c>
      <c r="AI29" s="239"/>
      <c r="AJ29" s="239"/>
      <c r="AK29" s="148"/>
      <c r="AN29">
        <f t="shared" si="4"/>
        <v>0</v>
      </c>
      <c r="AO29">
        <v>25</v>
      </c>
      <c r="AP29">
        <f t="shared" si="5"/>
        <v>25</v>
      </c>
      <c r="AQ29">
        <f>AP29*-1</f>
        <v>-25</v>
      </c>
    </row>
    <row r="30" spans="1:43" x14ac:dyDescent="0.3">
      <c r="A30" s="148"/>
      <c r="B30" s="223"/>
      <c r="C30" s="223"/>
      <c r="D30" s="515" t="s">
        <v>11</v>
      </c>
      <c r="E30" s="516"/>
      <c r="F30" s="516"/>
      <c r="G30" s="516"/>
      <c r="H30" s="516"/>
      <c r="I30" s="516"/>
      <c r="J30" s="516"/>
      <c r="K30" s="516"/>
      <c r="L30" s="516"/>
      <c r="M30" s="516"/>
      <c r="N30" s="516"/>
      <c r="O30" s="516"/>
      <c r="P30" s="516"/>
      <c r="Q30" s="517"/>
      <c r="R30" s="512"/>
      <c r="S30" s="513"/>
      <c r="T30" s="514"/>
      <c r="U30" s="512"/>
      <c r="V30" s="513"/>
      <c r="W30" s="514"/>
      <c r="X30" s="536" t="str">
        <f t="shared" si="0"/>
        <v xml:space="preserve"> </v>
      </c>
      <c r="Y30" s="537"/>
      <c r="Z30" s="538"/>
      <c r="AA30" s="509">
        <f t="shared" si="1"/>
        <v>0</v>
      </c>
      <c r="AB30" s="510"/>
      <c r="AC30" s="511"/>
      <c r="AD30" s="509" t="str">
        <f t="shared" si="2"/>
        <v>YES</v>
      </c>
      <c r="AE30" s="511"/>
      <c r="AF30" s="512"/>
      <c r="AG30" s="514"/>
      <c r="AH30" s="241" t="str">
        <f t="shared" si="3"/>
        <v>YES</v>
      </c>
      <c r="AI30" s="239"/>
      <c r="AJ30" s="239"/>
      <c r="AK30" s="148"/>
      <c r="AN30">
        <f t="shared" si="4"/>
        <v>0</v>
      </c>
      <c r="AO30">
        <v>25</v>
      </c>
      <c r="AP30">
        <f t="shared" si="5"/>
        <v>25</v>
      </c>
      <c r="AQ30">
        <f t="shared" ref="AQ30:AQ34" si="6">AP30*-1</f>
        <v>-25</v>
      </c>
    </row>
    <row r="31" spans="1:43" x14ac:dyDescent="0.3">
      <c r="A31" s="148"/>
      <c r="B31" s="223"/>
      <c r="C31" s="223"/>
      <c r="D31" s="515" t="s">
        <v>11</v>
      </c>
      <c r="E31" s="516"/>
      <c r="F31" s="516"/>
      <c r="G31" s="516"/>
      <c r="H31" s="516"/>
      <c r="I31" s="516"/>
      <c r="J31" s="516"/>
      <c r="K31" s="516"/>
      <c r="L31" s="516"/>
      <c r="M31" s="516"/>
      <c r="N31" s="516"/>
      <c r="O31" s="516"/>
      <c r="P31" s="516"/>
      <c r="Q31" s="517"/>
      <c r="R31" s="512"/>
      <c r="S31" s="513"/>
      <c r="T31" s="514"/>
      <c r="U31" s="512"/>
      <c r="V31" s="513"/>
      <c r="W31" s="514"/>
      <c r="X31" s="536" t="str">
        <f t="shared" si="0"/>
        <v xml:space="preserve"> </v>
      </c>
      <c r="Y31" s="537"/>
      <c r="Z31" s="538"/>
      <c r="AA31" s="509">
        <f t="shared" si="1"/>
        <v>0</v>
      </c>
      <c r="AB31" s="510"/>
      <c r="AC31" s="511"/>
      <c r="AD31" s="509" t="str">
        <f t="shared" si="2"/>
        <v>YES</v>
      </c>
      <c r="AE31" s="511"/>
      <c r="AF31" s="512"/>
      <c r="AG31" s="514"/>
      <c r="AH31" s="241" t="str">
        <f t="shared" si="3"/>
        <v>YES</v>
      </c>
      <c r="AI31" s="239"/>
      <c r="AJ31" s="239"/>
      <c r="AK31" s="148"/>
      <c r="AN31">
        <f t="shared" si="4"/>
        <v>0</v>
      </c>
      <c r="AO31">
        <v>25</v>
      </c>
      <c r="AP31">
        <f t="shared" si="5"/>
        <v>25</v>
      </c>
      <c r="AQ31">
        <f t="shared" si="6"/>
        <v>-25</v>
      </c>
    </row>
    <row r="32" spans="1:43" x14ac:dyDescent="0.3">
      <c r="A32" s="148"/>
      <c r="B32" s="223"/>
      <c r="C32" s="223"/>
      <c r="D32" s="515" t="s">
        <v>11</v>
      </c>
      <c r="E32" s="516"/>
      <c r="F32" s="516"/>
      <c r="G32" s="516"/>
      <c r="H32" s="516"/>
      <c r="I32" s="516"/>
      <c r="J32" s="516"/>
      <c r="K32" s="516"/>
      <c r="L32" s="516"/>
      <c r="M32" s="516"/>
      <c r="N32" s="516"/>
      <c r="O32" s="516"/>
      <c r="P32" s="516"/>
      <c r="Q32" s="517"/>
      <c r="R32" s="512"/>
      <c r="S32" s="513"/>
      <c r="T32" s="514"/>
      <c r="U32" s="512"/>
      <c r="V32" s="513"/>
      <c r="W32" s="514"/>
      <c r="X32" s="536" t="str">
        <f t="shared" si="0"/>
        <v xml:space="preserve"> </v>
      </c>
      <c r="Y32" s="537"/>
      <c r="Z32" s="538"/>
      <c r="AA32" s="509">
        <f t="shared" si="1"/>
        <v>0</v>
      </c>
      <c r="AB32" s="510"/>
      <c r="AC32" s="511"/>
      <c r="AD32" s="509" t="str">
        <f t="shared" si="2"/>
        <v>YES</v>
      </c>
      <c r="AE32" s="511"/>
      <c r="AF32" s="512"/>
      <c r="AG32" s="514"/>
      <c r="AH32" s="241" t="str">
        <f t="shared" si="3"/>
        <v>YES</v>
      </c>
      <c r="AI32" s="239"/>
      <c r="AJ32" s="239"/>
      <c r="AK32" s="148"/>
      <c r="AN32">
        <f t="shared" si="4"/>
        <v>0</v>
      </c>
      <c r="AO32">
        <v>25</v>
      </c>
      <c r="AP32">
        <f t="shared" si="5"/>
        <v>25</v>
      </c>
      <c r="AQ32">
        <f t="shared" si="6"/>
        <v>-25</v>
      </c>
    </row>
    <row r="33" spans="1:43" x14ac:dyDescent="0.3">
      <c r="A33" s="148"/>
      <c r="B33" s="223"/>
      <c r="C33" s="231"/>
      <c r="D33" s="515" t="s">
        <v>11</v>
      </c>
      <c r="E33" s="516"/>
      <c r="F33" s="516"/>
      <c r="G33" s="516"/>
      <c r="H33" s="516"/>
      <c r="I33" s="516"/>
      <c r="J33" s="516"/>
      <c r="K33" s="516"/>
      <c r="L33" s="516"/>
      <c r="M33" s="516"/>
      <c r="N33" s="516"/>
      <c r="O33" s="516"/>
      <c r="P33" s="516"/>
      <c r="Q33" s="517"/>
      <c r="R33" s="512"/>
      <c r="S33" s="513"/>
      <c r="T33" s="514"/>
      <c r="U33" s="512"/>
      <c r="V33" s="513"/>
      <c r="W33" s="514"/>
      <c r="X33" s="536" t="str">
        <f t="shared" si="0"/>
        <v xml:space="preserve"> </v>
      </c>
      <c r="Y33" s="537"/>
      <c r="Z33" s="538"/>
      <c r="AA33" s="509">
        <f t="shared" si="1"/>
        <v>0</v>
      </c>
      <c r="AB33" s="510"/>
      <c r="AC33" s="511"/>
      <c r="AD33" s="509" t="str">
        <f t="shared" si="2"/>
        <v>YES</v>
      </c>
      <c r="AE33" s="511"/>
      <c r="AF33" s="512"/>
      <c r="AG33" s="514"/>
      <c r="AH33" s="241" t="str">
        <f t="shared" si="3"/>
        <v>YES</v>
      </c>
      <c r="AI33" s="239"/>
      <c r="AJ33" s="239"/>
      <c r="AK33" s="148"/>
      <c r="AN33">
        <f t="shared" si="4"/>
        <v>0</v>
      </c>
      <c r="AO33">
        <v>25</v>
      </c>
      <c r="AP33">
        <f t="shared" si="5"/>
        <v>25</v>
      </c>
      <c r="AQ33">
        <f t="shared" si="6"/>
        <v>-25</v>
      </c>
    </row>
    <row r="34" spans="1:43" x14ac:dyDescent="0.3">
      <c r="A34" s="148"/>
      <c r="B34" s="223"/>
      <c r="C34" s="231"/>
      <c r="D34" s="515" t="s">
        <v>11</v>
      </c>
      <c r="E34" s="516"/>
      <c r="F34" s="516"/>
      <c r="G34" s="516"/>
      <c r="H34" s="516"/>
      <c r="I34" s="516"/>
      <c r="J34" s="516"/>
      <c r="K34" s="516"/>
      <c r="L34" s="516"/>
      <c r="M34" s="516"/>
      <c r="N34" s="516"/>
      <c r="O34" s="516"/>
      <c r="P34" s="516"/>
      <c r="Q34" s="517"/>
      <c r="R34" s="512"/>
      <c r="S34" s="513"/>
      <c r="T34" s="514"/>
      <c r="U34" s="512"/>
      <c r="V34" s="513"/>
      <c r="W34" s="514"/>
      <c r="X34" s="536" t="str">
        <f t="shared" si="0"/>
        <v xml:space="preserve"> </v>
      </c>
      <c r="Y34" s="537"/>
      <c r="Z34" s="538"/>
      <c r="AA34" s="509">
        <f t="shared" si="1"/>
        <v>0</v>
      </c>
      <c r="AB34" s="510"/>
      <c r="AC34" s="511"/>
      <c r="AD34" s="509" t="str">
        <f t="shared" si="2"/>
        <v>YES</v>
      </c>
      <c r="AE34" s="511"/>
      <c r="AF34" s="512"/>
      <c r="AG34" s="514"/>
      <c r="AH34" s="241" t="str">
        <f t="shared" si="3"/>
        <v>YES</v>
      </c>
      <c r="AI34" s="239"/>
      <c r="AJ34" s="239"/>
      <c r="AK34" s="148"/>
      <c r="AN34">
        <f t="shared" si="4"/>
        <v>0</v>
      </c>
      <c r="AO34">
        <v>25</v>
      </c>
      <c r="AP34">
        <f t="shared" si="5"/>
        <v>25</v>
      </c>
      <c r="AQ34">
        <f t="shared" si="6"/>
        <v>-25</v>
      </c>
    </row>
    <row r="35" spans="1:43" s="1" customFormat="1" ht="3" customHeight="1" x14ac:dyDescent="0.3">
      <c r="A35" s="148"/>
      <c r="B35" s="223"/>
      <c r="C35" s="231"/>
      <c r="D35" s="231"/>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1"/>
      <c r="AH35" s="242"/>
      <c r="AI35" s="231"/>
      <c r="AJ35" s="231"/>
      <c r="AK35" s="148"/>
      <c r="AL35" s="5"/>
      <c r="AM35" s="5"/>
    </row>
    <row r="36" spans="1:43" s="1" customFormat="1" ht="5.0999999999999996" customHeight="1" x14ac:dyDescent="0.3">
      <c r="A36" s="148"/>
      <c r="B36" s="230"/>
      <c r="C36" s="231"/>
      <c r="D36" s="231"/>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1"/>
      <c r="AH36" s="231"/>
      <c r="AI36" s="231"/>
      <c r="AJ36" s="231"/>
      <c r="AK36" s="148"/>
      <c r="AL36" s="5"/>
      <c r="AM36" s="5"/>
    </row>
    <row r="37" spans="1:43" x14ac:dyDescent="0.3">
      <c r="A37" s="148"/>
      <c r="B37" s="290">
        <v>3</v>
      </c>
      <c r="C37" s="551" t="s">
        <v>41</v>
      </c>
      <c r="D37" s="552"/>
      <c r="E37" s="552"/>
      <c r="F37" s="552"/>
      <c r="G37" s="552"/>
      <c r="H37" s="552"/>
      <c r="I37" s="552"/>
      <c r="J37" s="552"/>
      <c r="K37" s="552"/>
      <c r="L37" s="552"/>
      <c r="M37" s="552"/>
      <c r="N37" s="552"/>
      <c r="O37" s="552"/>
      <c r="P37" s="552"/>
      <c r="Q37" s="552"/>
      <c r="R37" s="552"/>
      <c r="S37" s="552"/>
      <c r="T37" s="552"/>
      <c r="U37" s="552"/>
      <c r="V37" s="552"/>
      <c r="W37" s="552"/>
      <c r="X37" s="552"/>
      <c r="Y37" s="552"/>
      <c r="Z37" s="552"/>
      <c r="AA37" s="552"/>
      <c r="AB37" s="552"/>
      <c r="AC37" s="552"/>
      <c r="AD37" s="552"/>
      <c r="AE37" s="552"/>
      <c r="AF37" s="553"/>
      <c r="AG37" s="231"/>
      <c r="AH37" s="231"/>
      <c r="AI37" s="231"/>
      <c r="AJ37" s="231"/>
      <c r="AK37" s="148"/>
      <c r="AL37" s="2"/>
      <c r="AM37" s="2"/>
    </row>
    <row r="38" spans="1:43" x14ac:dyDescent="0.3">
      <c r="A38" s="148"/>
      <c r="B38" s="294">
        <v>3.1</v>
      </c>
      <c r="C38" s="515" t="s">
        <v>26</v>
      </c>
      <c r="D38" s="516"/>
      <c r="E38" s="516"/>
      <c r="F38" s="516"/>
      <c r="G38" s="516"/>
      <c r="H38" s="516"/>
      <c r="I38" s="516"/>
      <c r="J38" s="516"/>
      <c r="K38" s="516"/>
      <c r="L38" s="516"/>
      <c r="M38" s="516"/>
      <c r="N38" s="516"/>
      <c r="O38" s="516"/>
      <c r="P38" s="516"/>
      <c r="Q38" s="516"/>
      <c r="R38" s="516"/>
      <c r="S38" s="516"/>
      <c r="T38" s="516"/>
      <c r="U38" s="516"/>
      <c r="V38" s="516"/>
      <c r="W38" s="516"/>
      <c r="X38" s="516"/>
      <c r="Y38" s="516"/>
      <c r="Z38" s="516"/>
      <c r="AA38" s="516"/>
      <c r="AB38" s="516"/>
      <c r="AC38" s="516"/>
      <c r="AD38" s="516"/>
      <c r="AE38" s="516"/>
      <c r="AF38" s="517"/>
      <c r="AG38" s="228"/>
      <c r="AH38" s="237"/>
      <c r="AI38" s="228"/>
      <c r="AJ38" s="298"/>
      <c r="AK38" s="148"/>
      <c r="AL38" s="2"/>
      <c r="AM38" s="2"/>
    </row>
    <row r="39" spans="1:43" x14ac:dyDescent="0.3">
      <c r="A39" s="148"/>
      <c r="B39" s="294">
        <v>3.2</v>
      </c>
      <c r="C39" s="515" t="s">
        <v>28</v>
      </c>
      <c r="D39" s="516"/>
      <c r="E39" s="516"/>
      <c r="F39" s="516"/>
      <c r="G39" s="516"/>
      <c r="H39" s="516"/>
      <c r="I39" s="516"/>
      <c r="J39" s="516"/>
      <c r="K39" s="516"/>
      <c r="L39" s="516"/>
      <c r="M39" s="516"/>
      <c r="N39" s="516"/>
      <c r="O39" s="516"/>
      <c r="P39" s="516"/>
      <c r="Q39" s="516"/>
      <c r="R39" s="516"/>
      <c r="S39" s="516"/>
      <c r="T39" s="516"/>
      <c r="U39" s="516"/>
      <c r="V39" s="516"/>
      <c r="W39" s="516"/>
      <c r="X39" s="516"/>
      <c r="Y39" s="516"/>
      <c r="Z39" s="516"/>
      <c r="AA39" s="516"/>
      <c r="AB39" s="516"/>
      <c r="AC39" s="516"/>
      <c r="AD39" s="516"/>
      <c r="AE39" s="516"/>
      <c r="AF39" s="517"/>
      <c r="AG39" s="228"/>
      <c r="AH39" s="237"/>
      <c r="AI39" s="228"/>
      <c r="AJ39" s="298"/>
      <c r="AK39" s="148"/>
      <c r="AL39" s="2"/>
      <c r="AM39" s="2"/>
    </row>
    <row r="40" spans="1:43" x14ac:dyDescent="0.3">
      <c r="A40" s="148"/>
      <c r="B40" s="294">
        <v>3.3</v>
      </c>
      <c r="C40" s="515" t="s">
        <v>27</v>
      </c>
      <c r="D40" s="516"/>
      <c r="E40" s="516"/>
      <c r="F40" s="516"/>
      <c r="G40" s="516"/>
      <c r="H40" s="516"/>
      <c r="I40" s="516"/>
      <c r="J40" s="516"/>
      <c r="K40" s="516"/>
      <c r="L40" s="516"/>
      <c r="M40" s="516"/>
      <c r="N40" s="516"/>
      <c r="O40" s="516"/>
      <c r="P40" s="516"/>
      <c r="Q40" s="516"/>
      <c r="R40" s="516"/>
      <c r="S40" s="516"/>
      <c r="T40" s="516"/>
      <c r="U40" s="516"/>
      <c r="V40" s="516"/>
      <c r="W40" s="516"/>
      <c r="X40" s="516"/>
      <c r="Y40" s="516"/>
      <c r="Z40" s="516"/>
      <c r="AA40" s="516"/>
      <c r="AB40" s="516"/>
      <c r="AC40" s="516"/>
      <c r="AD40" s="516"/>
      <c r="AE40" s="516"/>
      <c r="AF40" s="517"/>
      <c r="AG40" s="228"/>
      <c r="AH40" s="237"/>
      <c r="AI40" s="228"/>
      <c r="AJ40" s="298"/>
      <c r="AK40" s="148"/>
      <c r="AL40" s="2"/>
      <c r="AM40" s="2"/>
    </row>
    <row r="41" spans="1:43" s="1" customFormat="1" ht="3.9" customHeight="1" x14ac:dyDescent="0.3">
      <c r="A41" s="148"/>
      <c r="B41" s="230"/>
      <c r="C41" s="231"/>
      <c r="D41" s="231"/>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1"/>
      <c r="AH41" s="231"/>
      <c r="AI41" s="231"/>
      <c r="AJ41" s="231"/>
      <c r="AK41" s="148"/>
      <c r="AL41" s="5"/>
      <c r="AM41" s="5"/>
    </row>
    <row r="42" spans="1:43" ht="30.9" customHeight="1" x14ac:dyDescent="0.3">
      <c r="A42" s="148"/>
      <c r="B42" s="290">
        <v>4</v>
      </c>
      <c r="C42" s="547" t="s">
        <v>66</v>
      </c>
      <c r="D42" s="548"/>
      <c r="E42" s="548"/>
      <c r="F42" s="548"/>
      <c r="G42" s="548"/>
      <c r="H42" s="548"/>
      <c r="I42" s="548"/>
      <c r="J42" s="548"/>
      <c r="K42" s="548"/>
      <c r="L42" s="548"/>
      <c r="M42" s="548"/>
      <c r="N42" s="548"/>
      <c r="O42" s="548"/>
      <c r="P42" s="548"/>
      <c r="Q42" s="548"/>
      <c r="R42" s="548"/>
      <c r="S42" s="548"/>
      <c r="T42" s="548"/>
      <c r="U42" s="548"/>
      <c r="V42" s="548"/>
      <c r="W42" s="548"/>
      <c r="X42" s="548"/>
      <c r="Y42" s="548"/>
      <c r="Z42" s="548"/>
      <c r="AA42" s="548"/>
      <c r="AB42" s="548"/>
      <c r="AC42" s="548"/>
      <c r="AD42" s="548"/>
      <c r="AE42" s="548"/>
      <c r="AF42" s="549"/>
      <c r="AG42" s="243"/>
      <c r="AH42" s="234"/>
      <c r="AI42" s="228"/>
      <c r="AJ42" s="298"/>
      <c r="AK42" s="148"/>
      <c r="AL42" s="2"/>
      <c r="AM42" s="2"/>
    </row>
    <row r="43" spans="1:43" s="1" customFormat="1" ht="3" customHeight="1" x14ac:dyDescent="0.3">
      <c r="A43" s="148"/>
      <c r="B43" s="230"/>
      <c r="C43" s="231"/>
      <c r="D43" s="231"/>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1"/>
      <c r="AH43" s="231"/>
      <c r="AI43" s="231"/>
      <c r="AJ43" s="231"/>
      <c r="AK43" s="148"/>
      <c r="AL43" s="5"/>
      <c r="AM43" s="5"/>
    </row>
    <row r="44" spans="1:43" ht="27.9" customHeight="1" x14ac:dyDescent="0.3">
      <c r="A44" s="148"/>
      <c r="B44" s="295">
        <v>5</v>
      </c>
      <c r="C44" s="550" t="s">
        <v>536</v>
      </c>
      <c r="D44" s="550"/>
      <c r="E44" s="550"/>
      <c r="F44" s="550"/>
      <c r="G44" s="550"/>
      <c r="H44" s="550"/>
      <c r="I44" s="550"/>
      <c r="J44" s="550"/>
      <c r="K44" s="550"/>
      <c r="L44" s="550"/>
      <c r="M44" s="550"/>
      <c r="N44" s="550"/>
      <c r="O44" s="550"/>
      <c r="P44" s="550"/>
      <c r="Q44" s="550"/>
      <c r="R44" s="550"/>
      <c r="S44" s="550"/>
      <c r="T44" s="550"/>
      <c r="U44" s="550"/>
      <c r="V44" s="550"/>
      <c r="W44" s="550"/>
      <c r="X44" s="550"/>
      <c r="Y44" s="550"/>
      <c r="Z44" s="550"/>
      <c r="AA44" s="550"/>
      <c r="AB44" s="550"/>
      <c r="AC44" s="550"/>
      <c r="AD44" s="550"/>
      <c r="AE44" s="550"/>
      <c r="AF44" s="550"/>
      <c r="AG44" s="243"/>
      <c r="AH44" s="234"/>
      <c r="AI44" s="228"/>
      <c r="AJ44" s="298"/>
      <c r="AK44" s="148"/>
      <c r="AL44" s="2"/>
      <c r="AM44" s="2"/>
    </row>
    <row r="45" spans="1:43" ht="3" customHeight="1" x14ac:dyDescent="0.3">
      <c r="A45" s="148"/>
      <c r="B45" s="244"/>
      <c r="C45" s="231"/>
      <c r="D45" s="231"/>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c r="AG45" s="235"/>
      <c r="AH45" s="235"/>
      <c r="AI45" s="235"/>
      <c r="AJ45" s="235"/>
      <c r="AK45" s="148"/>
      <c r="AL45" s="2"/>
      <c r="AM45" s="2"/>
    </row>
    <row r="46" spans="1:43" ht="27.9" customHeight="1" x14ac:dyDescent="0.3">
      <c r="A46" s="148"/>
      <c r="B46" s="295">
        <v>6</v>
      </c>
      <c r="C46" s="550" t="s">
        <v>56</v>
      </c>
      <c r="D46" s="550"/>
      <c r="E46" s="550"/>
      <c r="F46" s="550"/>
      <c r="G46" s="550"/>
      <c r="H46" s="550"/>
      <c r="I46" s="550"/>
      <c r="J46" s="550"/>
      <c r="K46" s="550"/>
      <c r="L46" s="550"/>
      <c r="M46" s="550"/>
      <c r="N46" s="550"/>
      <c r="O46" s="550"/>
      <c r="P46" s="550"/>
      <c r="Q46" s="550"/>
      <c r="R46" s="550"/>
      <c r="S46" s="550"/>
      <c r="T46" s="550"/>
      <c r="U46" s="550"/>
      <c r="V46" s="550"/>
      <c r="W46" s="550"/>
      <c r="X46" s="550"/>
      <c r="Y46" s="550"/>
      <c r="Z46" s="550"/>
      <c r="AA46" s="550"/>
      <c r="AB46" s="550"/>
      <c r="AC46" s="550"/>
      <c r="AD46" s="550"/>
      <c r="AE46" s="550"/>
      <c r="AF46" s="550"/>
      <c r="AG46" s="243"/>
      <c r="AH46" s="234"/>
      <c r="AI46" s="228"/>
      <c r="AJ46" s="298"/>
      <c r="AK46" s="148"/>
      <c r="AL46" s="2"/>
      <c r="AM46" s="2"/>
    </row>
    <row r="47" spans="1:43" s="1" customFormat="1" ht="3" customHeight="1" x14ac:dyDescent="0.3">
      <c r="A47" s="148"/>
      <c r="B47" s="230"/>
      <c r="C47" s="231"/>
      <c r="D47" s="231"/>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1"/>
      <c r="AH47" s="231"/>
      <c r="AI47" s="231"/>
      <c r="AJ47" s="231"/>
      <c r="AK47" s="148"/>
      <c r="AL47" s="5"/>
      <c r="AM47" s="5"/>
    </row>
    <row r="48" spans="1:43" ht="33.9" customHeight="1" x14ac:dyDescent="0.3">
      <c r="A48" s="148"/>
      <c r="B48" s="290">
        <v>7</v>
      </c>
      <c r="C48" s="547" t="s">
        <v>50</v>
      </c>
      <c r="D48" s="548"/>
      <c r="E48" s="548"/>
      <c r="F48" s="548"/>
      <c r="G48" s="548"/>
      <c r="H48" s="548"/>
      <c r="I48" s="548"/>
      <c r="J48" s="548"/>
      <c r="K48" s="548"/>
      <c r="L48" s="548"/>
      <c r="M48" s="548"/>
      <c r="N48" s="548"/>
      <c r="O48" s="548"/>
      <c r="P48" s="548"/>
      <c r="Q48" s="548"/>
      <c r="R48" s="548"/>
      <c r="S48" s="548"/>
      <c r="T48" s="548"/>
      <c r="U48" s="548"/>
      <c r="V48" s="548"/>
      <c r="W48" s="548"/>
      <c r="X48" s="548"/>
      <c r="Y48" s="548"/>
      <c r="Z48" s="548"/>
      <c r="AA48" s="548"/>
      <c r="AB48" s="548"/>
      <c r="AC48" s="548"/>
      <c r="AD48" s="548"/>
      <c r="AE48" s="548"/>
      <c r="AF48" s="549"/>
      <c r="AG48" s="228"/>
      <c r="AH48" s="228"/>
      <c r="AI48" s="237"/>
      <c r="AJ48" s="298"/>
      <c r="AK48" s="148"/>
      <c r="AL48" s="2"/>
      <c r="AM48" s="2"/>
    </row>
    <row r="49" spans="1:39" ht="7.5" customHeight="1" x14ac:dyDescent="0.3">
      <c r="A49" s="148"/>
      <c r="B49" s="221"/>
      <c r="C49" s="222"/>
      <c r="D49" s="222"/>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3"/>
      <c r="AH49" s="223"/>
      <c r="AI49" s="223"/>
      <c r="AJ49" s="23"/>
      <c r="AK49" s="148"/>
      <c r="AL49" s="2"/>
      <c r="AM49" s="2"/>
    </row>
    <row r="50" spans="1:39" x14ac:dyDescent="0.3">
      <c r="A50" s="148"/>
      <c r="B50" s="292">
        <v>8</v>
      </c>
      <c r="C50" s="520" t="s">
        <v>132</v>
      </c>
      <c r="D50" s="521"/>
      <c r="E50" s="521"/>
      <c r="F50" s="521"/>
      <c r="G50" s="521"/>
      <c r="H50" s="521"/>
      <c r="I50" s="521"/>
      <c r="J50" s="521"/>
      <c r="K50" s="521"/>
      <c r="L50" s="521"/>
      <c r="M50" s="521"/>
      <c r="N50" s="521"/>
      <c r="O50" s="521"/>
      <c r="P50" s="521"/>
      <c r="Q50" s="521"/>
      <c r="R50" s="521"/>
      <c r="S50" s="521"/>
      <c r="T50" s="521"/>
      <c r="U50" s="521"/>
      <c r="V50" s="521"/>
      <c r="W50" s="521"/>
      <c r="X50" s="521"/>
      <c r="Y50" s="521"/>
      <c r="Z50" s="521"/>
      <c r="AA50" s="521"/>
      <c r="AB50" s="521"/>
      <c r="AC50" s="521"/>
      <c r="AD50" s="521"/>
      <c r="AE50" s="521"/>
      <c r="AF50" s="521"/>
      <c r="AG50" s="521"/>
      <c r="AH50" s="521"/>
      <c r="AI50" s="521"/>
      <c r="AJ50" s="521"/>
      <c r="AK50" s="148"/>
    </row>
    <row r="51" spans="1:39" x14ac:dyDescent="0.3">
      <c r="A51" s="148"/>
      <c r="B51" s="293">
        <v>8.1</v>
      </c>
      <c r="C51" s="523" t="s">
        <v>72</v>
      </c>
      <c r="D51" s="524"/>
      <c r="E51" s="524"/>
      <c r="F51" s="524"/>
      <c r="G51" s="524"/>
      <c r="H51" s="524"/>
      <c r="I51" s="524"/>
      <c r="J51" s="524"/>
      <c r="K51" s="524"/>
      <c r="L51" s="524"/>
      <c r="M51" s="524"/>
      <c r="N51" s="524"/>
      <c r="O51" s="524"/>
      <c r="P51" s="524"/>
      <c r="Q51" s="524"/>
      <c r="R51" s="524"/>
      <c r="S51" s="524"/>
      <c r="T51" s="524"/>
      <c r="U51" s="524"/>
      <c r="V51" s="524"/>
      <c r="W51" s="524"/>
      <c r="X51" s="524"/>
      <c r="Y51" s="524"/>
      <c r="Z51" s="524"/>
      <c r="AA51" s="524"/>
      <c r="AB51" s="524"/>
      <c r="AC51" s="524"/>
      <c r="AD51" s="524"/>
      <c r="AE51" s="524"/>
      <c r="AF51" s="525"/>
      <c r="AG51" s="228"/>
      <c r="AH51" s="234"/>
      <c r="AI51" s="228"/>
      <c r="AJ51" s="299"/>
      <c r="AK51" s="148"/>
    </row>
    <row r="52" spans="1:39" x14ac:dyDescent="0.3">
      <c r="A52" s="148"/>
      <c r="B52" s="296">
        <v>8.1999999999999993</v>
      </c>
      <c r="C52" s="498" t="s">
        <v>138</v>
      </c>
      <c r="D52" s="499"/>
      <c r="E52" s="499"/>
      <c r="F52" s="499"/>
      <c r="G52" s="499"/>
      <c r="H52" s="499"/>
      <c r="I52" s="499"/>
      <c r="J52" s="499"/>
      <c r="K52" s="499"/>
      <c r="L52" s="499"/>
      <c r="M52" s="499"/>
      <c r="N52" s="499"/>
      <c r="O52" s="499"/>
      <c r="P52" s="499"/>
      <c r="Q52" s="499"/>
      <c r="R52" s="499"/>
      <c r="S52" s="499"/>
      <c r="T52" s="499"/>
      <c r="U52" s="499"/>
      <c r="V52" s="499"/>
      <c r="W52" s="499"/>
      <c r="X52" s="499"/>
      <c r="Y52" s="499"/>
      <c r="Z52" s="499"/>
      <c r="AA52" s="499"/>
      <c r="AB52" s="499"/>
      <c r="AC52" s="499"/>
      <c r="AD52" s="499"/>
      <c r="AE52" s="499"/>
      <c r="AF52" s="499"/>
      <c r="AG52" s="231"/>
      <c r="AH52" s="231"/>
      <c r="AI52" s="231"/>
      <c r="AJ52" s="235"/>
      <c r="AK52" s="148"/>
    </row>
    <row r="53" spans="1:39" x14ac:dyDescent="0.3">
      <c r="A53" s="148"/>
      <c r="B53" s="297"/>
      <c r="C53" s="233" t="s">
        <v>33</v>
      </c>
      <c r="D53" s="500" t="s">
        <v>73</v>
      </c>
      <c r="E53" s="501"/>
      <c r="F53" s="501"/>
      <c r="G53" s="501"/>
      <c r="H53" s="501"/>
      <c r="I53" s="501"/>
      <c r="J53" s="501"/>
      <c r="K53" s="501"/>
      <c r="L53" s="501"/>
      <c r="M53" s="501"/>
      <c r="N53" s="501"/>
      <c r="O53" s="501"/>
      <c r="P53" s="501"/>
      <c r="Q53" s="501"/>
      <c r="R53" s="501"/>
      <c r="S53" s="501"/>
      <c r="T53" s="501"/>
      <c r="U53" s="501"/>
      <c r="V53" s="501"/>
      <c r="W53" s="501"/>
      <c r="X53" s="501"/>
      <c r="Y53" s="501"/>
      <c r="Z53" s="501"/>
      <c r="AA53" s="501"/>
      <c r="AB53" s="501"/>
      <c r="AC53" s="501"/>
      <c r="AD53" s="501"/>
      <c r="AE53" s="501"/>
      <c r="AF53" s="502"/>
      <c r="AG53" s="228"/>
      <c r="AH53" s="234"/>
      <c r="AI53" s="228"/>
      <c r="AJ53" s="298"/>
      <c r="AK53" s="148"/>
    </row>
    <row r="54" spans="1:39" x14ac:dyDescent="0.3">
      <c r="A54" s="148"/>
      <c r="B54" s="297"/>
      <c r="C54" s="233" t="s">
        <v>34</v>
      </c>
      <c r="D54" s="500" t="s">
        <v>77</v>
      </c>
      <c r="E54" s="501"/>
      <c r="F54" s="501"/>
      <c r="G54" s="501"/>
      <c r="H54" s="501"/>
      <c r="I54" s="501"/>
      <c r="J54" s="501"/>
      <c r="K54" s="501"/>
      <c r="L54" s="501"/>
      <c r="M54" s="501"/>
      <c r="N54" s="501"/>
      <c r="O54" s="501"/>
      <c r="P54" s="501"/>
      <c r="Q54" s="501"/>
      <c r="R54" s="501"/>
      <c r="S54" s="501"/>
      <c r="T54" s="501"/>
      <c r="U54" s="501"/>
      <c r="V54" s="501"/>
      <c r="W54" s="501"/>
      <c r="X54" s="501"/>
      <c r="Y54" s="501"/>
      <c r="Z54" s="501"/>
      <c r="AA54" s="501"/>
      <c r="AB54" s="501"/>
      <c r="AC54" s="501"/>
      <c r="AD54" s="501"/>
      <c r="AE54" s="501"/>
      <c r="AF54" s="502"/>
      <c r="AG54" s="228"/>
      <c r="AH54" s="234"/>
      <c r="AI54" s="228"/>
      <c r="AJ54" s="298"/>
      <c r="AK54" s="148"/>
    </row>
    <row r="55" spans="1:39" x14ac:dyDescent="0.3">
      <c r="A55" s="148"/>
      <c r="B55" s="245"/>
      <c r="C55" s="233" t="s">
        <v>35</v>
      </c>
      <c r="D55" s="490" t="s">
        <v>74</v>
      </c>
      <c r="E55" s="491"/>
      <c r="F55" s="491"/>
      <c r="G55" s="491"/>
      <c r="H55" s="491"/>
      <c r="I55" s="491"/>
      <c r="J55" s="491"/>
      <c r="K55" s="491"/>
      <c r="L55" s="491"/>
      <c r="M55" s="491"/>
      <c r="N55" s="491"/>
      <c r="O55" s="491"/>
      <c r="P55" s="491"/>
      <c r="Q55" s="492"/>
      <c r="R55" s="442"/>
      <c r="S55" s="442"/>
      <c r="T55" s="442"/>
      <c r="U55" s="442"/>
      <c r="V55" s="442"/>
      <c r="W55" s="442"/>
      <c r="X55" s="442"/>
      <c r="Y55" s="442"/>
      <c r="Z55" s="442"/>
      <c r="AA55" s="442"/>
      <c r="AB55" s="442"/>
      <c r="AC55" s="442"/>
      <c r="AD55" s="442"/>
      <c r="AE55" s="442"/>
      <c r="AF55" s="442"/>
      <c r="AG55" s="246"/>
      <c r="AH55" s="234"/>
      <c r="AI55" s="246"/>
      <c r="AJ55" s="300"/>
      <c r="AK55" s="148"/>
    </row>
    <row r="56" spans="1:39" x14ac:dyDescent="0.3">
      <c r="A56" s="148"/>
      <c r="B56" s="245"/>
      <c r="C56" s="233" t="s">
        <v>36</v>
      </c>
      <c r="D56" s="490" t="s">
        <v>75</v>
      </c>
      <c r="E56" s="491"/>
      <c r="F56" s="491"/>
      <c r="G56" s="491"/>
      <c r="H56" s="491"/>
      <c r="I56" s="491"/>
      <c r="J56" s="491"/>
      <c r="K56" s="491"/>
      <c r="L56" s="491"/>
      <c r="M56" s="491"/>
      <c r="N56" s="491"/>
      <c r="O56" s="491"/>
      <c r="P56" s="491"/>
      <c r="Q56" s="492"/>
      <c r="R56" s="442"/>
      <c r="S56" s="442"/>
      <c r="T56" s="442"/>
      <c r="U56" s="442"/>
      <c r="V56" s="442"/>
      <c r="W56" s="442"/>
      <c r="X56" s="442"/>
      <c r="Y56" s="442"/>
      <c r="Z56" s="442"/>
      <c r="AA56" s="442"/>
      <c r="AB56" s="442"/>
      <c r="AC56" s="442"/>
      <c r="AD56" s="442"/>
      <c r="AE56" s="442"/>
      <c r="AF56" s="442"/>
      <c r="AG56" s="246"/>
      <c r="AH56" s="234"/>
      <c r="AI56" s="246"/>
      <c r="AJ56" s="300"/>
      <c r="AK56" s="148"/>
    </row>
    <row r="57" spans="1:39" x14ac:dyDescent="0.3">
      <c r="A57" s="148"/>
      <c r="B57" s="245"/>
      <c r="C57" s="233" t="s">
        <v>139</v>
      </c>
      <c r="D57" s="490" t="s">
        <v>133</v>
      </c>
      <c r="E57" s="491"/>
      <c r="F57" s="491"/>
      <c r="G57" s="491"/>
      <c r="H57" s="491"/>
      <c r="I57" s="491"/>
      <c r="J57" s="491"/>
      <c r="K57" s="491"/>
      <c r="L57" s="491"/>
      <c r="M57" s="491"/>
      <c r="N57" s="491"/>
      <c r="O57" s="491"/>
      <c r="P57" s="491"/>
      <c r="Q57" s="492"/>
      <c r="R57" s="442"/>
      <c r="S57" s="442"/>
      <c r="T57" s="442"/>
      <c r="U57" s="442"/>
      <c r="V57" s="442"/>
      <c r="W57" s="442"/>
      <c r="X57" s="442"/>
      <c r="Y57" s="442"/>
      <c r="Z57" s="442"/>
      <c r="AA57" s="442"/>
      <c r="AB57" s="442"/>
      <c r="AC57" s="442"/>
      <c r="AD57" s="442"/>
      <c r="AE57" s="442"/>
      <c r="AF57" s="442"/>
      <c r="AG57" s="246"/>
      <c r="AH57" s="234"/>
      <c r="AI57" s="227"/>
      <c r="AJ57" s="300"/>
      <c r="AK57" s="148"/>
    </row>
    <row r="58" spans="1:39" x14ac:dyDescent="0.3">
      <c r="A58" s="148"/>
      <c r="B58" s="245"/>
      <c r="C58" s="233" t="s">
        <v>140</v>
      </c>
      <c r="D58" s="490" t="s">
        <v>134</v>
      </c>
      <c r="E58" s="491"/>
      <c r="F58" s="491"/>
      <c r="G58" s="491"/>
      <c r="H58" s="491"/>
      <c r="I58" s="491"/>
      <c r="J58" s="491"/>
      <c r="K58" s="491"/>
      <c r="L58" s="491"/>
      <c r="M58" s="491"/>
      <c r="N58" s="491"/>
      <c r="O58" s="491"/>
      <c r="P58" s="491"/>
      <c r="Q58" s="492"/>
      <c r="R58" s="442"/>
      <c r="S58" s="442"/>
      <c r="T58" s="442"/>
      <c r="U58" s="442"/>
      <c r="V58" s="442"/>
      <c r="W58" s="442"/>
      <c r="X58" s="442"/>
      <c r="Y58" s="442"/>
      <c r="Z58" s="442"/>
      <c r="AA58" s="442"/>
      <c r="AB58" s="442"/>
      <c r="AC58" s="442"/>
      <c r="AD58" s="442"/>
      <c r="AE58" s="442"/>
      <c r="AF58" s="442"/>
      <c r="AG58" s="246"/>
      <c r="AH58" s="234"/>
      <c r="AI58" s="227"/>
      <c r="AJ58" s="300"/>
      <c r="AK58" s="148"/>
    </row>
    <row r="59" spans="1:39" x14ac:dyDescent="0.3">
      <c r="A59" s="148"/>
      <c r="B59" s="245"/>
      <c r="C59" s="233" t="s">
        <v>141</v>
      </c>
      <c r="D59" s="490" t="s">
        <v>76</v>
      </c>
      <c r="E59" s="491"/>
      <c r="F59" s="491"/>
      <c r="G59" s="491"/>
      <c r="H59" s="491"/>
      <c r="I59" s="491"/>
      <c r="J59" s="491"/>
      <c r="K59" s="491"/>
      <c r="L59" s="491"/>
      <c r="M59" s="491"/>
      <c r="N59" s="491"/>
      <c r="O59" s="491"/>
      <c r="P59" s="491"/>
      <c r="Q59" s="492"/>
      <c r="R59" s="442"/>
      <c r="S59" s="442"/>
      <c r="T59" s="442"/>
      <c r="U59" s="442"/>
      <c r="V59" s="442"/>
      <c r="W59" s="442"/>
      <c r="X59" s="442"/>
      <c r="Y59" s="442"/>
      <c r="Z59" s="442"/>
      <c r="AA59" s="442"/>
      <c r="AB59" s="442"/>
      <c r="AC59" s="442"/>
      <c r="AD59" s="442"/>
      <c r="AE59" s="442"/>
      <c r="AF59" s="442"/>
      <c r="AG59" s="246"/>
      <c r="AH59" s="234"/>
      <c r="AI59" s="246"/>
      <c r="AJ59" s="300"/>
      <c r="AK59" s="148"/>
    </row>
    <row r="60" spans="1:39" x14ac:dyDescent="0.3">
      <c r="A60" s="148"/>
      <c r="B60" s="9"/>
      <c r="C60" s="5"/>
      <c r="D60" s="5"/>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5"/>
      <c r="AH60" s="5"/>
      <c r="AI60" s="5"/>
      <c r="AJ60" s="5"/>
      <c r="AK60" s="148"/>
    </row>
    <row r="61" spans="1:39" ht="16.2" thickBot="1" x14ac:dyDescent="0.35">
      <c r="A61" s="148"/>
      <c r="B61" s="33"/>
      <c r="C61" s="5"/>
      <c r="D61" s="5"/>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5"/>
      <c r="AH61" s="5"/>
      <c r="AI61" s="5"/>
      <c r="AJ61" s="5"/>
      <c r="AK61" s="148"/>
    </row>
    <row r="62" spans="1:39" ht="16.2" thickBot="1" x14ac:dyDescent="0.35">
      <c r="A62" s="493"/>
      <c r="B62" s="494"/>
      <c r="C62" s="494"/>
      <c r="D62" s="494"/>
      <c r="E62" s="494"/>
      <c r="F62" s="494"/>
      <c r="G62" s="494"/>
      <c r="H62" s="494"/>
      <c r="I62" s="494"/>
      <c r="J62" s="494"/>
      <c r="K62" s="494"/>
      <c r="L62" s="494"/>
      <c r="M62" s="494"/>
      <c r="N62" s="494"/>
      <c r="O62" s="494"/>
      <c r="P62" s="494"/>
      <c r="Q62" s="494"/>
      <c r="R62" s="494"/>
      <c r="S62" s="494"/>
      <c r="T62" s="494"/>
      <c r="U62" s="494"/>
      <c r="V62" s="494"/>
      <c r="W62" s="494"/>
      <c r="X62" s="494"/>
      <c r="Y62" s="494"/>
      <c r="Z62" s="494"/>
      <c r="AA62" s="494"/>
      <c r="AB62" s="494"/>
      <c r="AC62" s="494"/>
      <c r="AD62" s="494"/>
      <c r="AE62" s="494"/>
      <c r="AF62" s="494"/>
      <c r="AG62" s="494"/>
      <c r="AH62" s="494"/>
      <c r="AI62" s="494"/>
      <c r="AJ62" s="494"/>
      <c r="AK62" s="495"/>
    </row>
  </sheetData>
  <mergeCells count="109">
    <mergeCell ref="C38:AF38"/>
    <mergeCell ref="C25:AF25"/>
    <mergeCell ref="AA29:AC29"/>
    <mergeCell ref="C42:AF42"/>
    <mergeCell ref="C48:AF48"/>
    <mergeCell ref="C44:AF44"/>
    <mergeCell ref="C46:AF46"/>
    <mergeCell ref="C40:AF40"/>
    <mergeCell ref="C39:AF39"/>
    <mergeCell ref="C37:AF37"/>
    <mergeCell ref="AA34:AC34"/>
    <mergeCell ref="AD33:AE33"/>
    <mergeCell ref="U34:W34"/>
    <mergeCell ref="X34:Z34"/>
    <mergeCell ref="D34:Q34"/>
    <mergeCell ref="AD34:AE34"/>
    <mergeCell ref="AF34:AG34"/>
    <mergeCell ref="AF33:AG33"/>
    <mergeCell ref="R34:T34"/>
    <mergeCell ref="AF31:AG31"/>
    <mergeCell ref="C26:Q26"/>
    <mergeCell ref="D27:Q27"/>
    <mergeCell ref="D28:Q28"/>
    <mergeCell ref="D29:Q29"/>
    <mergeCell ref="AA33:AC33"/>
    <mergeCell ref="AD30:AE30"/>
    <mergeCell ref="AD31:AE31"/>
    <mergeCell ref="AD32:AE32"/>
    <mergeCell ref="R33:T33"/>
    <mergeCell ref="U29:W29"/>
    <mergeCell ref="U30:W30"/>
    <mergeCell ref="R29:T29"/>
    <mergeCell ref="R30:T30"/>
    <mergeCell ref="R31:T31"/>
    <mergeCell ref="R32:T32"/>
    <mergeCell ref="X30:Z30"/>
    <mergeCell ref="X31:Z31"/>
    <mergeCell ref="C11:Q11"/>
    <mergeCell ref="R11:AF11"/>
    <mergeCell ref="R12:AF12"/>
    <mergeCell ref="C12:Q12"/>
    <mergeCell ref="AF32:AG32"/>
    <mergeCell ref="C23:AF23"/>
    <mergeCell ref="U33:W33"/>
    <mergeCell ref="X33:Z33"/>
    <mergeCell ref="C14:AF14"/>
    <mergeCell ref="C15:AF15"/>
    <mergeCell ref="C18:AF18"/>
    <mergeCell ref="C24:AF24"/>
    <mergeCell ref="R26:T26"/>
    <mergeCell ref="R27:T27"/>
    <mergeCell ref="R28:T28"/>
    <mergeCell ref="U26:W26"/>
    <mergeCell ref="U27:W27"/>
    <mergeCell ref="U28:W28"/>
    <mergeCell ref="C22:AF22"/>
    <mergeCell ref="AF26:AG26"/>
    <mergeCell ref="AF27:AG27"/>
    <mergeCell ref="AF28:AG28"/>
    <mergeCell ref="AF29:AG29"/>
    <mergeCell ref="AF30:AG30"/>
    <mergeCell ref="C17:AJ17"/>
    <mergeCell ref="B2:AJ2"/>
    <mergeCell ref="R57:AF57"/>
    <mergeCell ref="R58:AF58"/>
    <mergeCell ref="D55:Q55"/>
    <mergeCell ref="D56:Q56"/>
    <mergeCell ref="D57:Q57"/>
    <mergeCell ref="D58:Q58"/>
    <mergeCell ref="C50:AJ50"/>
    <mergeCell ref="C51:AF51"/>
    <mergeCell ref="C52:AF52"/>
    <mergeCell ref="D53:AF53"/>
    <mergeCell ref="D54:AF54"/>
    <mergeCell ref="C7:AJ7"/>
    <mergeCell ref="C10:AJ10"/>
    <mergeCell ref="C9:AF9"/>
    <mergeCell ref="C13:Q13"/>
    <mergeCell ref="R13:AF13"/>
    <mergeCell ref="R55:AF55"/>
    <mergeCell ref="X32:Z32"/>
    <mergeCell ref="X26:Z26"/>
    <mergeCell ref="X27:Z27"/>
    <mergeCell ref="X28:Z28"/>
    <mergeCell ref="X29:Z29"/>
    <mergeCell ref="R56:AF56"/>
    <mergeCell ref="R59:AF59"/>
    <mergeCell ref="D59:Q59"/>
    <mergeCell ref="A62:AK62"/>
    <mergeCell ref="B19:B21"/>
    <mergeCell ref="C19:AF19"/>
    <mergeCell ref="D20:AF20"/>
    <mergeCell ref="D21:AF21"/>
    <mergeCell ref="AA26:AC26"/>
    <mergeCell ref="AA27:AC27"/>
    <mergeCell ref="AA28:AC28"/>
    <mergeCell ref="U31:W31"/>
    <mergeCell ref="U32:W32"/>
    <mergeCell ref="D30:Q30"/>
    <mergeCell ref="D31:Q31"/>
    <mergeCell ref="D32:Q32"/>
    <mergeCell ref="D33:Q33"/>
    <mergeCell ref="AD26:AE26"/>
    <mergeCell ref="AD27:AE27"/>
    <mergeCell ref="AD28:AE28"/>
    <mergeCell ref="AD29:AE29"/>
    <mergeCell ref="AA30:AC30"/>
    <mergeCell ref="AA31:AC31"/>
    <mergeCell ref="AA32:AC32"/>
  </mergeCells>
  <phoneticPr fontId="5" type="noConversion"/>
  <pageMargins left="0.25" right="0.25" top="0.25" bottom="0.25" header="0.5" footer="0.5"/>
  <pageSetup orientation="landscape" horizontalDpi="4294967292" verticalDpi="4294967292" r:id="rId1"/>
  <drawing r:id="rId2"/>
  <legacyDrawing r:id="rId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sheetPr>
  <dimension ref="A1:S67"/>
  <sheetViews>
    <sheetView topLeftCell="A14" zoomScaleNormal="100" zoomScalePageLayoutView="125" workbookViewId="0">
      <selection activeCell="B14" sqref="B14:R15"/>
    </sheetView>
  </sheetViews>
  <sheetFormatPr defaultColWidth="11" defaultRowHeight="15.6" x14ac:dyDescent="0.3"/>
  <cols>
    <col min="1" max="1" width="1.8984375" customWidth="1"/>
    <col min="2" max="18" width="9.5" customWidth="1"/>
    <col min="19" max="19" width="1.8984375" customWidth="1"/>
  </cols>
  <sheetData>
    <row r="1" spans="1:19" ht="14.25" customHeight="1" thickBot="1" x14ac:dyDescent="0.35">
      <c r="A1" s="60"/>
      <c r="B1" s="60"/>
      <c r="C1" s="61"/>
      <c r="D1" s="61"/>
      <c r="E1" s="61"/>
      <c r="F1" s="61"/>
      <c r="G1" s="61"/>
      <c r="H1" s="61"/>
      <c r="I1" s="61"/>
      <c r="J1" s="61"/>
      <c r="K1" s="61"/>
      <c r="L1" s="61"/>
      <c r="M1" s="62"/>
      <c r="N1" s="61"/>
      <c r="O1" s="61"/>
      <c r="P1" s="61"/>
      <c r="Q1" s="61"/>
      <c r="R1" s="61"/>
      <c r="S1" s="62"/>
    </row>
    <row r="2" spans="1:19" s="1" customFormat="1" x14ac:dyDescent="0.3">
      <c r="A2" s="60"/>
      <c r="S2" s="64"/>
    </row>
    <row r="3" spans="1:19" ht="96" customHeight="1" x14ac:dyDescent="0.6">
      <c r="A3" s="148"/>
      <c r="B3" s="12"/>
      <c r="C3" s="2"/>
      <c r="D3" s="2"/>
      <c r="F3" s="560" t="s">
        <v>534</v>
      </c>
      <c r="G3" s="560"/>
      <c r="H3" s="560"/>
      <c r="I3" s="560"/>
      <c r="J3" s="560"/>
      <c r="K3" s="560"/>
      <c r="L3" s="560"/>
      <c r="M3" s="560"/>
      <c r="N3" s="560"/>
      <c r="O3" s="560"/>
      <c r="P3" s="560"/>
      <c r="Q3" s="560"/>
      <c r="R3" s="560"/>
      <c r="S3" s="64"/>
    </row>
    <row r="4" spans="1:19" hidden="1" x14ac:dyDescent="0.3">
      <c r="A4" s="63"/>
      <c r="B4" s="3"/>
      <c r="C4" s="2"/>
      <c r="D4" s="2"/>
      <c r="E4" s="10"/>
      <c r="F4" s="6"/>
      <c r="G4" s="5"/>
      <c r="H4" s="5"/>
      <c r="I4" s="5"/>
      <c r="J4" s="5"/>
      <c r="K4" s="5"/>
      <c r="L4" s="5"/>
      <c r="M4" s="5"/>
      <c r="N4" s="5"/>
      <c r="O4" s="5"/>
      <c r="P4" s="5"/>
      <c r="Q4" s="5"/>
      <c r="R4" s="5"/>
      <c r="S4" s="64"/>
    </row>
    <row r="5" spans="1:19" s="2" customFormat="1" ht="15" customHeight="1" x14ac:dyDescent="0.3">
      <c r="A5" s="63"/>
      <c r="B5" s="247" t="s">
        <v>6</v>
      </c>
      <c r="C5" s="456" t="s">
        <v>5</v>
      </c>
      <c r="D5" s="456"/>
      <c r="E5" s="456"/>
      <c r="F5" s="456"/>
      <c r="G5" s="456"/>
      <c r="H5" s="456"/>
      <c r="I5" s="456"/>
      <c r="J5" s="456"/>
      <c r="K5" s="456"/>
      <c r="L5" s="456"/>
      <c r="M5" s="456"/>
      <c r="N5" s="456"/>
      <c r="O5" s="456"/>
      <c r="P5" s="562" t="s">
        <v>39</v>
      </c>
      <c r="Q5" s="562"/>
      <c r="R5" s="562"/>
      <c r="S5" s="64"/>
    </row>
    <row r="6" spans="1:19" s="2" customFormat="1" ht="15" customHeight="1" x14ac:dyDescent="0.3">
      <c r="A6" s="63"/>
      <c r="B6" s="226">
        <v>1</v>
      </c>
      <c r="C6" s="558" t="s">
        <v>137</v>
      </c>
      <c r="D6" s="558"/>
      <c r="E6" s="558"/>
      <c r="F6" s="558"/>
      <c r="G6" s="558"/>
      <c r="H6" s="558"/>
      <c r="I6" s="558"/>
      <c r="J6" s="558"/>
      <c r="K6" s="558"/>
      <c r="L6" s="558"/>
      <c r="M6" s="558"/>
      <c r="N6" s="558"/>
      <c r="O6" s="558"/>
      <c r="P6" s="559"/>
      <c r="Q6" s="559"/>
      <c r="R6" s="559"/>
      <c r="S6" s="64"/>
    </row>
    <row r="7" spans="1:19" s="2" customFormat="1" ht="27" customHeight="1" x14ac:dyDescent="0.3">
      <c r="A7" s="63"/>
      <c r="B7" s="248">
        <v>1.1000000000000001</v>
      </c>
      <c r="C7" s="564" t="s">
        <v>38</v>
      </c>
      <c r="D7" s="564"/>
      <c r="E7" s="564"/>
      <c r="F7" s="564"/>
      <c r="G7" s="564"/>
      <c r="H7" s="564"/>
      <c r="I7" s="564"/>
      <c r="J7" s="564"/>
      <c r="K7" s="564"/>
      <c r="L7" s="564"/>
      <c r="M7" s="564"/>
      <c r="N7" s="564"/>
      <c r="O7" s="564"/>
      <c r="P7" s="559"/>
      <c r="Q7" s="559"/>
      <c r="R7" s="559"/>
      <c r="S7" s="64"/>
    </row>
    <row r="8" spans="1:19" s="2" customFormat="1" ht="27.9" customHeight="1" x14ac:dyDescent="0.3">
      <c r="A8" s="63"/>
      <c r="B8" s="571">
        <v>1.2</v>
      </c>
      <c r="C8" s="564" t="s">
        <v>537</v>
      </c>
      <c r="D8" s="564"/>
      <c r="E8" s="568"/>
      <c r="F8" s="568"/>
      <c r="G8" s="568"/>
      <c r="H8" s="568"/>
      <c r="I8" s="568"/>
      <c r="J8" s="568"/>
      <c r="K8" s="568"/>
      <c r="L8" s="568"/>
      <c r="M8" s="568"/>
      <c r="N8" s="568"/>
      <c r="O8" s="568"/>
      <c r="P8" s="561"/>
      <c r="Q8" s="561"/>
      <c r="R8" s="561"/>
      <c r="S8" s="64"/>
    </row>
    <row r="9" spans="1:19" s="2" customFormat="1" ht="27.9" customHeight="1" x14ac:dyDescent="0.3">
      <c r="A9" s="63"/>
      <c r="B9" s="572"/>
      <c r="C9" s="573" t="s">
        <v>445</v>
      </c>
      <c r="D9" s="574"/>
      <c r="E9" s="575"/>
      <c r="F9" s="576"/>
      <c r="G9" s="576"/>
      <c r="H9" s="576"/>
      <c r="I9" s="576"/>
      <c r="J9" s="576"/>
      <c r="K9" s="576"/>
      <c r="L9" s="576"/>
      <c r="M9" s="576"/>
      <c r="N9" s="576"/>
      <c r="O9" s="576"/>
      <c r="P9" s="576"/>
      <c r="Q9" s="576"/>
      <c r="R9" s="577"/>
      <c r="S9" s="64"/>
    </row>
    <row r="10" spans="1:19" s="2" customFormat="1" ht="35.25" customHeight="1" x14ac:dyDescent="0.3">
      <c r="A10" s="63"/>
      <c r="B10" s="248">
        <v>1.3</v>
      </c>
      <c r="C10" s="393" t="s">
        <v>525</v>
      </c>
      <c r="D10" s="394"/>
      <c r="E10" s="569"/>
      <c r="F10" s="569"/>
      <c r="G10" s="569"/>
      <c r="H10" s="569"/>
      <c r="I10" s="569"/>
      <c r="J10" s="569"/>
      <c r="K10" s="569"/>
      <c r="L10" s="569"/>
      <c r="M10" s="569"/>
      <c r="N10" s="569"/>
      <c r="O10" s="570"/>
      <c r="P10" s="565"/>
      <c r="Q10" s="566"/>
      <c r="R10" s="567"/>
      <c r="S10" s="64"/>
    </row>
    <row r="11" spans="1:19" s="2" customFormat="1" ht="27.9" customHeight="1" x14ac:dyDescent="0.3">
      <c r="A11" s="63"/>
      <c r="B11" s="248">
        <v>1.4</v>
      </c>
      <c r="C11" s="451" t="s">
        <v>554</v>
      </c>
      <c r="D11" s="451"/>
      <c r="E11" s="451"/>
      <c r="F11" s="451"/>
      <c r="G11" s="451"/>
      <c r="H11" s="451"/>
      <c r="I11" s="563"/>
      <c r="J11" s="563"/>
      <c r="K11" s="563"/>
      <c r="L11" s="563"/>
      <c r="M11" s="563"/>
      <c r="N11" s="563"/>
      <c r="O11" s="563"/>
      <c r="P11" s="559"/>
      <c r="Q11" s="559"/>
      <c r="R11" s="559"/>
      <c r="S11" s="64"/>
    </row>
    <row r="12" spans="1:19" s="2" customFormat="1" ht="27.9" customHeight="1" x14ac:dyDescent="0.3">
      <c r="A12" s="63"/>
      <c r="B12" s="248">
        <v>1.4</v>
      </c>
      <c r="C12" s="451" t="s">
        <v>540</v>
      </c>
      <c r="D12" s="451"/>
      <c r="E12" s="451"/>
      <c r="F12" s="451"/>
      <c r="G12" s="451"/>
      <c r="H12" s="451"/>
      <c r="I12" s="563"/>
      <c r="J12" s="563"/>
      <c r="K12" s="563"/>
      <c r="L12" s="563"/>
      <c r="M12" s="563"/>
      <c r="N12" s="563"/>
      <c r="O12" s="563"/>
      <c r="P12" s="559"/>
      <c r="Q12" s="559"/>
      <c r="R12" s="559"/>
      <c r="S12" s="64"/>
    </row>
    <row r="13" spans="1:19" x14ac:dyDescent="0.3">
      <c r="A13" s="63"/>
      <c r="S13" s="64"/>
    </row>
    <row r="14" spans="1:19" x14ac:dyDescent="0.3">
      <c r="A14" s="63"/>
      <c r="B14" s="557" t="s">
        <v>555</v>
      </c>
      <c r="C14" s="557"/>
      <c r="D14" s="557"/>
      <c r="E14" s="557"/>
      <c r="F14" s="557"/>
      <c r="G14" s="557"/>
      <c r="H14" s="557"/>
      <c r="I14" s="557"/>
      <c r="J14" s="557"/>
      <c r="K14" s="557"/>
      <c r="L14" s="557"/>
      <c r="M14" s="557"/>
      <c r="N14" s="557"/>
      <c r="O14" s="557"/>
      <c r="P14" s="557"/>
      <c r="Q14" s="557"/>
      <c r="R14" s="557"/>
      <c r="S14" s="64"/>
    </row>
    <row r="15" spans="1:19" x14ac:dyDescent="0.3">
      <c r="A15" s="63"/>
      <c r="B15" s="557"/>
      <c r="C15" s="557"/>
      <c r="D15" s="557"/>
      <c r="E15" s="557"/>
      <c r="F15" s="557"/>
      <c r="G15" s="557"/>
      <c r="H15" s="557"/>
      <c r="I15" s="557"/>
      <c r="J15" s="557"/>
      <c r="K15" s="557"/>
      <c r="L15" s="557"/>
      <c r="M15" s="557"/>
      <c r="N15" s="557"/>
      <c r="O15" s="557"/>
      <c r="P15" s="557"/>
      <c r="Q15" s="557"/>
      <c r="R15" s="557"/>
      <c r="S15" s="64"/>
    </row>
    <row r="16" spans="1:19" ht="27" customHeight="1" x14ac:dyDescent="0.3">
      <c r="A16" s="63"/>
      <c r="S16" s="64"/>
    </row>
    <row r="17" spans="1:19" ht="27" customHeight="1" x14ac:dyDescent="0.3">
      <c r="A17" s="63"/>
      <c r="S17" s="64"/>
    </row>
    <row r="18" spans="1:19" ht="27" customHeight="1" x14ac:dyDescent="0.3">
      <c r="A18" s="63"/>
      <c r="S18" s="64"/>
    </row>
    <row r="19" spans="1:19" ht="27" customHeight="1" x14ac:dyDescent="0.3">
      <c r="A19" s="63"/>
      <c r="S19" s="64"/>
    </row>
    <row r="20" spans="1:19" ht="27" customHeight="1" x14ac:dyDescent="0.3">
      <c r="A20" s="63"/>
      <c r="S20" s="64"/>
    </row>
    <row r="21" spans="1:19" ht="27" customHeight="1" x14ac:dyDescent="0.3">
      <c r="A21" s="63"/>
      <c r="S21" s="64"/>
    </row>
    <row r="22" spans="1:19" ht="27" customHeight="1" x14ac:dyDescent="0.3">
      <c r="A22" s="63"/>
      <c r="S22" s="64"/>
    </row>
    <row r="23" spans="1:19" x14ac:dyDescent="0.3">
      <c r="A23" s="63"/>
      <c r="S23" s="64"/>
    </row>
    <row r="24" spans="1:19" x14ac:dyDescent="0.3">
      <c r="A24" s="63"/>
      <c r="S24" s="64"/>
    </row>
    <row r="25" spans="1:19" x14ac:dyDescent="0.3">
      <c r="A25" s="63"/>
      <c r="S25" s="64"/>
    </row>
    <row r="26" spans="1:19" x14ac:dyDescent="0.3">
      <c r="A26" s="63"/>
      <c r="S26" s="64"/>
    </row>
    <row r="27" spans="1:19" x14ac:dyDescent="0.3">
      <c r="A27" s="63"/>
      <c r="S27" s="64"/>
    </row>
    <row r="28" spans="1:19" x14ac:dyDescent="0.3">
      <c r="A28" s="63"/>
      <c r="S28" s="64"/>
    </row>
    <row r="29" spans="1:19" x14ac:dyDescent="0.3">
      <c r="A29" s="63"/>
      <c r="S29" s="64"/>
    </row>
    <row r="30" spans="1:19" x14ac:dyDescent="0.3">
      <c r="A30" s="63"/>
      <c r="S30" s="64"/>
    </row>
    <row r="31" spans="1:19" x14ac:dyDescent="0.3">
      <c r="A31" s="63"/>
      <c r="S31" s="64"/>
    </row>
    <row r="32" spans="1:19" x14ac:dyDescent="0.3">
      <c r="A32" s="63"/>
      <c r="S32" s="64"/>
    </row>
    <row r="33" spans="1:19" x14ac:dyDescent="0.3">
      <c r="A33" s="63"/>
      <c r="S33" s="64"/>
    </row>
    <row r="34" spans="1:19" x14ac:dyDescent="0.3">
      <c r="A34" s="63"/>
      <c r="S34" s="64"/>
    </row>
    <row r="35" spans="1:19" x14ac:dyDescent="0.3">
      <c r="A35" s="63"/>
      <c r="S35" s="64"/>
    </row>
    <row r="36" spans="1:19" x14ac:dyDescent="0.3">
      <c r="A36" s="63"/>
      <c r="S36" s="64"/>
    </row>
    <row r="37" spans="1:19" x14ac:dyDescent="0.3">
      <c r="A37" s="63"/>
      <c r="S37" s="64"/>
    </row>
    <row r="38" spans="1:19" x14ac:dyDescent="0.3">
      <c r="A38" s="63"/>
      <c r="S38" s="64"/>
    </row>
    <row r="39" spans="1:19" x14ac:dyDescent="0.3">
      <c r="A39" s="63"/>
      <c r="S39" s="64"/>
    </row>
    <row r="40" spans="1:19" x14ac:dyDescent="0.3">
      <c r="A40" s="63"/>
      <c r="S40" s="64"/>
    </row>
    <row r="41" spans="1:19" x14ac:dyDescent="0.3">
      <c r="A41" s="63"/>
      <c r="S41" s="64"/>
    </row>
    <row r="42" spans="1:19" x14ac:dyDescent="0.3">
      <c r="A42" s="63"/>
      <c r="S42" s="64"/>
    </row>
    <row r="43" spans="1:19" x14ac:dyDescent="0.3">
      <c r="A43" s="63"/>
      <c r="S43" s="64"/>
    </row>
    <row r="44" spans="1:19" x14ac:dyDescent="0.3">
      <c r="A44" s="63"/>
      <c r="S44" s="64"/>
    </row>
    <row r="45" spans="1:19" x14ac:dyDescent="0.3">
      <c r="A45" s="63"/>
      <c r="S45" s="64"/>
    </row>
    <row r="46" spans="1:19" x14ac:dyDescent="0.3">
      <c r="A46" s="63"/>
      <c r="S46" s="64"/>
    </row>
    <row r="47" spans="1:19" x14ac:dyDescent="0.3">
      <c r="A47" s="63"/>
      <c r="S47" s="64"/>
    </row>
    <row r="48" spans="1:19" x14ac:dyDescent="0.3">
      <c r="A48" s="63"/>
      <c r="S48" s="64"/>
    </row>
    <row r="49" spans="1:19" ht="16.2" thickBot="1" x14ac:dyDescent="0.35">
      <c r="A49" s="65"/>
      <c r="B49" s="65"/>
      <c r="C49" s="65"/>
      <c r="D49" s="65"/>
      <c r="E49" s="65"/>
      <c r="F49" s="65"/>
      <c r="G49" s="65"/>
      <c r="H49" s="65"/>
      <c r="I49" s="65"/>
      <c r="J49" s="65"/>
      <c r="K49" s="65"/>
      <c r="L49" s="65"/>
      <c r="M49" s="65"/>
      <c r="N49" s="65"/>
      <c r="O49" s="65"/>
      <c r="P49" s="65"/>
      <c r="Q49" s="65"/>
      <c r="R49" s="65"/>
      <c r="S49" s="65"/>
    </row>
    <row r="50" spans="1:19" x14ac:dyDescent="0.3">
      <c r="S50" s="8"/>
    </row>
    <row r="51" spans="1:19" x14ac:dyDescent="0.3">
      <c r="S51" s="19"/>
    </row>
    <row r="52" spans="1:19" x14ac:dyDescent="0.3">
      <c r="S52" s="19"/>
    </row>
    <row r="53" spans="1:19" x14ac:dyDescent="0.3">
      <c r="S53" s="19"/>
    </row>
    <row r="54" spans="1:19" x14ac:dyDescent="0.3">
      <c r="S54" s="19"/>
    </row>
    <row r="55" spans="1:19" x14ac:dyDescent="0.3">
      <c r="S55" s="29"/>
    </row>
    <row r="56" spans="1:19" x14ac:dyDescent="0.3">
      <c r="S56" s="19"/>
    </row>
    <row r="57" spans="1:19" x14ac:dyDescent="0.3">
      <c r="S57" s="30" t="s">
        <v>62</v>
      </c>
    </row>
    <row r="58" spans="1:19" x14ac:dyDescent="0.3">
      <c r="S58" s="19"/>
    </row>
    <row r="59" spans="1:19" x14ac:dyDescent="0.3">
      <c r="S59" s="30" t="s">
        <v>62</v>
      </c>
    </row>
    <row r="60" spans="1:19" x14ac:dyDescent="0.3">
      <c r="S60" s="30" t="s">
        <v>62</v>
      </c>
    </row>
    <row r="61" spans="1:19" x14ac:dyDescent="0.3">
      <c r="S61" s="30" t="s">
        <v>62</v>
      </c>
    </row>
    <row r="62" spans="1:19" x14ac:dyDescent="0.3">
      <c r="S62" s="30" t="s">
        <v>62</v>
      </c>
    </row>
    <row r="63" spans="1:19" x14ac:dyDescent="0.3">
      <c r="S63" s="30" t="s">
        <v>62</v>
      </c>
    </row>
    <row r="64" spans="1:19" x14ac:dyDescent="0.3">
      <c r="S64" s="30" t="s">
        <v>62</v>
      </c>
    </row>
    <row r="65" spans="19:19" x14ac:dyDescent="0.3">
      <c r="S65" s="30" t="s">
        <v>62</v>
      </c>
    </row>
    <row r="66" spans="19:19" x14ac:dyDescent="0.3">
      <c r="S66" s="29"/>
    </row>
    <row r="67" spans="19:19" x14ac:dyDescent="0.3">
      <c r="S67" s="29"/>
    </row>
  </sheetData>
  <mergeCells count="21">
    <mergeCell ref="C9:D9"/>
    <mergeCell ref="E9:R9"/>
    <mergeCell ref="C12:H12"/>
    <mergeCell ref="I12:O12"/>
    <mergeCell ref="P12:R12"/>
    <mergeCell ref="B14:R15"/>
    <mergeCell ref="C6:O6"/>
    <mergeCell ref="P6:R6"/>
    <mergeCell ref="F3:R3"/>
    <mergeCell ref="C5:O5"/>
    <mergeCell ref="P7:R7"/>
    <mergeCell ref="P8:R8"/>
    <mergeCell ref="P5:R5"/>
    <mergeCell ref="I11:O11"/>
    <mergeCell ref="C7:O7"/>
    <mergeCell ref="P10:R10"/>
    <mergeCell ref="C8:O8"/>
    <mergeCell ref="C11:H11"/>
    <mergeCell ref="P11:R11"/>
    <mergeCell ref="C10:O10"/>
    <mergeCell ref="B8:B9"/>
  </mergeCells>
  <phoneticPr fontId="5" type="noConversion"/>
  <pageMargins left="0.25" right="0.25" top="0.25" bottom="0.25" header="0.5" footer="0.5"/>
  <pageSetup orientation="landscape" horizontalDpi="4294967292" verticalDpi="4294967292" r:id="rId1"/>
  <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39997558519241921"/>
  </sheetPr>
  <dimension ref="A1:U71"/>
  <sheetViews>
    <sheetView topLeftCell="A19" zoomScaleNormal="100" zoomScalePageLayoutView="125" workbookViewId="0">
      <selection activeCell="I31" sqref="I31:O31"/>
    </sheetView>
  </sheetViews>
  <sheetFormatPr defaultColWidth="11" defaultRowHeight="15.6" x14ac:dyDescent="0.3"/>
  <cols>
    <col min="1" max="1" width="1.8984375" customWidth="1"/>
    <col min="2" max="18" width="9.5" customWidth="1"/>
    <col min="19" max="19" width="1.8984375" customWidth="1"/>
    <col min="20" max="20" width="3.09765625" style="1" customWidth="1"/>
  </cols>
  <sheetData>
    <row r="1" spans="1:21" ht="14.25" customHeight="1" thickBot="1" x14ac:dyDescent="0.35">
      <c r="A1" s="60"/>
      <c r="B1" s="61"/>
      <c r="C1" s="61"/>
      <c r="D1" s="61"/>
      <c r="E1" s="61"/>
      <c r="F1" s="61"/>
      <c r="G1" s="61"/>
      <c r="H1" s="61"/>
      <c r="I1" s="61"/>
      <c r="J1" s="61"/>
      <c r="K1" s="61"/>
      <c r="L1" s="61"/>
      <c r="M1" s="61"/>
      <c r="N1" s="61"/>
      <c r="O1" s="61"/>
      <c r="P1" s="62"/>
      <c r="Q1" s="61"/>
      <c r="R1" s="62"/>
      <c r="S1" s="60"/>
      <c r="T1"/>
    </row>
    <row r="2" spans="1:21" s="1" customFormat="1" ht="16.2" thickBot="1" x14ac:dyDescent="0.35">
      <c r="A2" s="60"/>
      <c r="S2" s="60"/>
    </row>
    <row r="3" spans="1:21" ht="96" customHeight="1" x14ac:dyDescent="0.6">
      <c r="A3" s="60"/>
      <c r="B3" s="12"/>
      <c r="C3" s="2"/>
      <c r="D3" s="2"/>
      <c r="F3" s="609" t="s">
        <v>532</v>
      </c>
      <c r="G3" s="609"/>
      <c r="H3" s="609"/>
      <c r="I3" s="609"/>
      <c r="J3" s="609"/>
      <c r="K3" s="609"/>
      <c r="L3" s="609"/>
      <c r="M3" s="609"/>
      <c r="N3" s="609"/>
      <c r="O3" s="609"/>
      <c r="P3" s="609"/>
      <c r="Q3" s="609"/>
      <c r="R3" s="609"/>
      <c r="S3" s="60"/>
      <c r="T3" s="12"/>
      <c r="U3" s="12"/>
    </row>
    <row r="4" spans="1:21" hidden="1" x14ac:dyDescent="0.3">
      <c r="A4" s="148"/>
      <c r="B4" s="3"/>
      <c r="C4" s="2"/>
      <c r="D4" s="2"/>
      <c r="E4" s="10"/>
      <c r="F4" s="6"/>
      <c r="G4" s="5"/>
      <c r="H4" s="5"/>
      <c r="I4" s="5"/>
      <c r="J4" s="5"/>
      <c r="K4" s="5"/>
      <c r="L4" s="5"/>
      <c r="M4" s="5"/>
      <c r="N4" s="5"/>
      <c r="O4" s="5"/>
      <c r="P4" s="5"/>
      <c r="Q4" s="5"/>
      <c r="R4" s="5"/>
      <c r="S4" s="148"/>
      <c r="T4" s="5"/>
      <c r="U4" s="7"/>
    </row>
    <row r="5" spans="1:21" s="2" customFormat="1" ht="15" customHeight="1" x14ac:dyDescent="0.3">
      <c r="A5" s="63"/>
      <c r="B5" s="247" t="s">
        <v>6</v>
      </c>
      <c r="C5" s="456" t="s">
        <v>5</v>
      </c>
      <c r="D5" s="456"/>
      <c r="E5" s="456"/>
      <c r="F5" s="456"/>
      <c r="G5" s="456"/>
      <c r="H5" s="456"/>
      <c r="I5" s="456"/>
      <c r="J5" s="456"/>
      <c r="K5" s="456"/>
      <c r="L5" s="456"/>
      <c r="M5" s="456"/>
      <c r="N5" s="456"/>
      <c r="O5" s="456"/>
      <c r="P5" s="614" t="s">
        <v>39</v>
      </c>
      <c r="Q5" s="614"/>
      <c r="R5" s="614"/>
      <c r="S5" s="63"/>
      <c r="T5" s="9"/>
      <c r="U5" s="8"/>
    </row>
    <row r="6" spans="1:21" s="2" customFormat="1" ht="27" customHeight="1" x14ac:dyDescent="0.3">
      <c r="A6" s="63"/>
      <c r="B6" s="226">
        <v>1</v>
      </c>
      <c r="C6" s="610" t="s">
        <v>125</v>
      </c>
      <c r="D6" s="611"/>
      <c r="E6" s="611"/>
      <c r="F6" s="611"/>
      <c r="G6" s="611"/>
      <c r="H6" s="612"/>
      <c r="I6" s="249"/>
      <c r="J6" s="250"/>
      <c r="K6" s="250"/>
      <c r="L6" s="250"/>
      <c r="M6" s="250"/>
      <c r="N6" s="250"/>
      <c r="O6" s="251"/>
      <c r="P6" s="252"/>
      <c r="Q6" s="253"/>
      <c r="R6" s="254"/>
      <c r="S6" s="63"/>
      <c r="T6" s="9"/>
      <c r="U6" s="8"/>
    </row>
    <row r="7" spans="1:21" s="2" customFormat="1" ht="27" customHeight="1" x14ac:dyDescent="0.3">
      <c r="A7" s="63"/>
      <c r="B7" s="248">
        <v>1.1000000000000001</v>
      </c>
      <c r="C7" s="452" t="s">
        <v>85</v>
      </c>
      <c r="D7" s="578"/>
      <c r="E7" s="578"/>
      <c r="F7" s="578"/>
      <c r="G7" s="578"/>
      <c r="H7" s="579"/>
      <c r="I7" s="602"/>
      <c r="J7" s="600"/>
      <c r="K7" s="600"/>
      <c r="L7" s="600"/>
      <c r="M7" s="600"/>
      <c r="N7" s="600"/>
      <c r="O7" s="601"/>
      <c r="P7" s="589"/>
      <c r="Q7" s="590"/>
      <c r="R7" s="591"/>
      <c r="S7" s="63"/>
      <c r="T7" s="5"/>
    </row>
    <row r="8" spans="1:21" s="2" customFormat="1" ht="27" customHeight="1" x14ac:dyDescent="0.3">
      <c r="A8" s="63"/>
      <c r="B8" s="248">
        <v>1.2</v>
      </c>
      <c r="C8" s="452" t="s">
        <v>78</v>
      </c>
      <c r="D8" s="578"/>
      <c r="E8" s="578"/>
      <c r="F8" s="578"/>
      <c r="G8" s="578"/>
      <c r="H8" s="579"/>
      <c r="I8" s="602"/>
      <c r="J8" s="600"/>
      <c r="K8" s="600"/>
      <c r="L8" s="600"/>
      <c r="M8" s="600"/>
      <c r="N8" s="600"/>
      <c r="O8" s="601"/>
      <c r="P8" s="589"/>
      <c r="Q8" s="590"/>
      <c r="R8" s="591"/>
      <c r="S8" s="63"/>
      <c r="T8" s="5"/>
    </row>
    <row r="9" spans="1:21" s="2" customFormat="1" ht="27" customHeight="1" x14ac:dyDescent="0.3">
      <c r="A9" s="63"/>
      <c r="B9" s="248">
        <v>1.3</v>
      </c>
      <c r="C9" s="452" t="s">
        <v>79</v>
      </c>
      <c r="D9" s="578"/>
      <c r="E9" s="578"/>
      <c r="F9" s="578"/>
      <c r="G9" s="578"/>
      <c r="H9" s="579"/>
      <c r="I9" s="599"/>
      <c r="J9" s="600"/>
      <c r="K9" s="600"/>
      <c r="L9" s="600"/>
      <c r="M9" s="600"/>
      <c r="N9" s="600"/>
      <c r="O9" s="601"/>
      <c r="P9" s="589"/>
      <c r="Q9" s="590"/>
      <c r="R9" s="591"/>
      <c r="S9" s="63"/>
      <c r="T9" s="5"/>
    </row>
    <row r="10" spans="1:21" s="2" customFormat="1" ht="27" customHeight="1" x14ac:dyDescent="0.3">
      <c r="A10" s="63"/>
      <c r="B10" s="248">
        <v>1.4</v>
      </c>
      <c r="C10" s="452" t="s">
        <v>86</v>
      </c>
      <c r="D10" s="578"/>
      <c r="E10" s="578"/>
      <c r="F10" s="578"/>
      <c r="G10" s="578"/>
      <c r="H10" s="579"/>
      <c r="I10" s="599"/>
      <c r="J10" s="600"/>
      <c r="K10" s="600"/>
      <c r="L10" s="600"/>
      <c r="M10" s="600"/>
      <c r="N10" s="600"/>
      <c r="O10" s="601"/>
      <c r="P10" s="589"/>
      <c r="Q10" s="590"/>
      <c r="R10" s="591"/>
      <c r="S10" s="63"/>
      <c r="T10" s="5"/>
    </row>
    <row r="11" spans="1:21" s="2" customFormat="1" ht="27" customHeight="1" x14ac:dyDescent="0.3">
      <c r="A11" s="63"/>
      <c r="B11" s="248">
        <v>1.5</v>
      </c>
      <c r="C11" s="452" t="s">
        <v>82</v>
      </c>
      <c r="D11" s="578"/>
      <c r="E11" s="578"/>
      <c r="F11" s="578"/>
      <c r="G11" s="578"/>
      <c r="H11" s="579"/>
      <c r="I11" s="615"/>
      <c r="J11" s="616"/>
      <c r="K11" s="616"/>
      <c r="L11" s="616"/>
      <c r="M11" s="616"/>
      <c r="N11" s="616"/>
      <c r="O11" s="617"/>
      <c r="P11" s="589"/>
      <c r="Q11" s="590"/>
      <c r="R11" s="591"/>
      <c r="S11" s="63"/>
      <c r="T11" s="5"/>
    </row>
    <row r="12" spans="1:21" s="2" customFormat="1" ht="27" customHeight="1" x14ac:dyDescent="0.3">
      <c r="A12" s="63"/>
      <c r="B12" s="248">
        <v>1.6</v>
      </c>
      <c r="C12" s="452" t="s">
        <v>81</v>
      </c>
      <c r="D12" s="578"/>
      <c r="E12" s="578"/>
      <c r="F12" s="578"/>
      <c r="G12" s="578"/>
      <c r="H12" s="579"/>
      <c r="I12" s="599"/>
      <c r="J12" s="600"/>
      <c r="K12" s="600"/>
      <c r="L12" s="600"/>
      <c r="M12" s="600"/>
      <c r="N12" s="600"/>
      <c r="O12" s="601"/>
      <c r="P12" s="589"/>
      <c r="Q12" s="590"/>
      <c r="R12" s="591"/>
      <c r="S12" s="63"/>
      <c r="T12" s="5"/>
    </row>
    <row r="13" spans="1:21" s="2" customFormat="1" ht="27" customHeight="1" x14ac:dyDescent="0.3">
      <c r="A13" s="63"/>
      <c r="B13" s="248">
        <v>1.7</v>
      </c>
      <c r="C13" s="452" t="s">
        <v>80</v>
      </c>
      <c r="D13" s="578"/>
      <c r="E13" s="578"/>
      <c r="F13" s="578"/>
      <c r="G13" s="578"/>
      <c r="H13" s="579"/>
      <c r="I13" s="606">
        <f>I8*I9+I11*I12</f>
        <v>0</v>
      </c>
      <c r="J13" s="607"/>
      <c r="K13" s="607"/>
      <c r="L13" s="607"/>
      <c r="M13" s="607"/>
      <c r="N13" s="607"/>
      <c r="O13" s="608"/>
      <c r="P13" s="583"/>
      <c r="Q13" s="584"/>
      <c r="R13" s="585"/>
      <c r="S13" s="63"/>
      <c r="T13" s="5"/>
    </row>
    <row r="14" spans="1:21" s="2" customFormat="1" ht="27" customHeight="1" x14ac:dyDescent="0.3">
      <c r="A14" s="63"/>
      <c r="B14" s="248">
        <v>1.8</v>
      </c>
      <c r="C14" s="451" t="s">
        <v>89</v>
      </c>
      <c r="D14" s="451"/>
      <c r="E14" s="451"/>
      <c r="F14" s="451"/>
      <c r="G14" s="451"/>
      <c r="H14" s="451"/>
      <c r="I14" s="592">
        <f>I13/365</f>
        <v>0</v>
      </c>
      <c r="J14" s="592"/>
      <c r="K14" s="592"/>
      <c r="L14" s="592"/>
      <c r="M14" s="592"/>
      <c r="N14" s="592"/>
      <c r="O14" s="592"/>
      <c r="P14" s="593"/>
      <c r="Q14" s="593"/>
      <c r="R14" s="593"/>
      <c r="S14" s="63"/>
      <c r="T14" s="5"/>
    </row>
    <row r="15" spans="1:21" s="34" customFormat="1" ht="3.9" customHeight="1" x14ac:dyDescent="0.3">
      <c r="A15" s="63"/>
      <c r="B15" s="255"/>
      <c r="C15" s="256"/>
      <c r="D15" s="256"/>
      <c r="E15" s="256"/>
      <c r="F15" s="256"/>
      <c r="G15" s="256"/>
      <c r="H15" s="256"/>
      <c r="I15" s="257"/>
      <c r="J15" s="257"/>
      <c r="K15" s="257"/>
      <c r="L15" s="257"/>
      <c r="M15" s="257"/>
      <c r="N15" s="257"/>
      <c r="O15" s="257"/>
      <c r="P15" s="23"/>
      <c r="Q15" s="23"/>
      <c r="R15" s="23"/>
      <c r="S15" s="63"/>
    </row>
    <row r="16" spans="1:21" s="34" customFormat="1" ht="26.1" customHeight="1" x14ac:dyDescent="0.3">
      <c r="A16" s="63"/>
      <c r="B16" s="86">
        <v>2</v>
      </c>
      <c r="C16" s="402" t="s">
        <v>126</v>
      </c>
      <c r="D16" s="403"/>
      <c r="E16" s="403"/>
      <c r="F16" s="403"/>
      <c r="G16" s="403"/>
      <c r="H16" s="404"/>
      <c r="I16" s="603"/>
      <c r="J16" s="604"/>
      <c r="K16" s="604"/>
      <c r="L16" s="604"/>
      <c r="M16" s="604"/>
      <c r="N16" s="604"/>
      <c r="O16" s="605"/>
      <c r="P16" s="598"/>
      <c r="Q16" s="598"/>
      <c r="R16" s="598"/>
      <c r="S16" s="63"/>
    </row>
    <row r="17" spans="1:20" s="2" customFormat="1" ht="27" customHeight="1" x14ac:dyDescent="0.3">
      <c r="A17" s="63"/>
      <c r="B17" s="248">
        <v>2.1</v>
      </c>
      <c r="C17" s="451" t="s">
        <v>87</v>
      </c>
      <c r="D17" s="451"/>
      <c r="E17" s="451"/>
      <c r="F17" s="451"/>
      <c r="G17" s="451"/>
      <c r="H17" s="451"/>
      <c r="I17" s="563"/>
      <c r="J17" s="563"/>
      <c r="K17" s="563"/>
      <c r="L17" s="563"/>
      <c r="M17" s="563"/>
      <c r="N17" s="563"/>
      <c r="O17" s="563"/>
      <c r="P17" s="598"/>
      <c r="Q17" s="598"/>
      <c r="R17" s="598"/>
      <c r="S17" s="63"/>
      <c r="T17" s="5"/>
    </row>
    <row r="18" spans="1:20" s="2" customFormat="1" ht="27" customHeight="1" x14ac:dyDescent="0.3">
      <c r="A18" s="63"/>
      <c r="B18" s="248">
        <v>2.2000000000000002</v>
      </c>
      <c r="C18" s="452" t="s">
        <v>90</v>
      </c>
      <c r="D18" s="578"/>
      <c r="E18" s="578"/>
      <c r="F18" s="578"/>
      <c r="G18" s="578"/>
      <c r="H18" s="579"/>
      <c r="I18" s="602"/>
      <c r="J18" s="600"/>
      <c r="K18" s="600"/>
      <c r="L18" s="600"/>
      <c r="M18" s="600"/>
      <c r="N18" s="600"/>
      <c r="O18" s="601"/>
      <c r="P18" s="589"/>
      <c r="Q18" s="590"/>
      <c r="R18" s="591"/>
      <c r="S18" s="63"/>
      <c r="T18" s="5"/>
    </row>
    <row r="19" spans="1:20" s="2" customFormat="1" ht="27" customHeight="1" x14ac:dyDescent="0.3">
      <c r="A19" s="63"/>
      <c r="B19" s="248">
        <v>2.2999999999999998</v>
      </c>
      <c r="C19" s="452" t="s">
        <v>83</v>
      </c>
      <c r="D19" s="578"/>
      <c r="E19" s="578"/>
      <c r="F19" s="578"/>
      <c r="G19" s="578"/>
      <c r="H19" s="579"/>
      <c r="I19" s="599"/>
      <c r="J19" s="600"/>
      <c r="K19" s="600"/>
      <c r="L19" s="600"/>
      <c r="M19" s="600"/>
      <c r="N19" s="600"/>
      <c r="O19" s="601"/>
      <c r="P19" s="589"/>
      <c r="Q19" s="590"/>
      <c r="R19" s="591"/>
      <c r="S19" s="63"/>
      <c r="T19" s="5"/>
    </row>
    <row r="20" spans="1:20" s="2" customFormat="1" ht="27" customHeight="1" x14ac:dyDescent="0.3">
      <c r="A20" s="63"/>
      <c r="B20" s="248">
        <v>2.4</v>
      </c>
      <c r="C20" s="452" t="s">
        <v>88</v>
      </c>
      <c r="D20" s="578"/>
      <c r="E20" s="578"/>
      <c r="F20" s="578"/>
      <c r="G20" s="578"/>
      <c r="H20" s="579"/>
      <c r="I20" s="602"/>
      <c r="J20" s="600"/>
      <c r="K20" s="600"/>
      <c r="L20" s="600"/>
      <c r="M20" s="600"/>
      <c r="N20" s="600"/>
      <c r="O20" s="601"/>
      <c r="P20" s="589"/>
      <c r="Q20" s="590"/>
      <c r="R20" s="591"/>
      <c r="S20" s="63"/>
      <c r="T20" s="5"/>
    </row>
    <row r="21" spans="1:20" s="2" customFormat="1" ht="27" customHeight="1" x14ac:dyDescent="0.3">
      <c r="A21" s="63"/>
      <c r="B21" s="248">
        <v>2.5</v>
      </c>
      <c r="C21" s="452" t="s">
        <v>91</v>
      </c>
      <c r="D21" s="578"/>
      <c r="E21" s="578"/>
      <c r="F21" s="578"/>
      <c r="G21" s="578"/>
      <c r="H21" s="579"/>
      <c r="I21" s="602"/>
      <c r="J21" s="600"/>
      <c r="K21" s="600"/>
      <c r="L21" s="600"/>
      <c r="M21" s="600"/>
      <c r="N21" s="600"/>
      <c r="O21" s="601"/>
      <c r="P21" s="589"/>
      <c r="Q21" s="590"/>
      <c r="R21" s="591"/>
      <c r="S21" s="63"/>
      <c r="T21" s="5"/>
    </row>
    <row r="22" spans="1:20" s="2" customFormat="1" ht="27" customHeight="1" x14ac:dyDescent="0.3">
      <c r="A22" s="63"/>
      <c r="B22" s="248">
        <v>2.6</v>
      </c>
      <c r="C22" s="452" t="s">
        <v>84</v>
      </c>
      <c r="D22" s="578"/>
      <c r="E22" s="578"/>
      <c r="F22" s="578"/>
      <c r="G22" s="578"/>
      <c r="H22" s="579"/>
      <c r="I22" s="599"/>
      <c r="J22" s="600"/>
      <c r="K22" s="600"/>
      <c r="L22" s="600"/>
      <c r="M22" s="600"/>
      <c r="N22" s="600"/>
      <c r="O22" s="601"/>
      <c r="P22" s="589"/>
      <c r="Q22" s="590"/>
      <c r="R22" s="591"/>
      <c r="S22" s="63"/>
      <c r="T22" s="5"/>
    </row>
    <row r="23" spans="1:20" s="2" customFormat="1" ht="27" customHeight="1" x14ac:dyDescent="0.3">
      <c r="A23" s="63"/>
      <c r="B23" s="248">
        <v>2.7</v>
      </c>
      <c r="C23" s="452" t="s">
        <v>92</v>
      </c>
      <c r="D23" s="578"/>
      <c r="E23" s="578"/>
      <c r="F23" s="578"/>
      <c r="G23" s="578"/>
      <c r="H23" s="579"/>
      <c r="I23" s="580">
        <f>I18*I19+I21*I22</f>
        <v>0</v>
      </c>
      <c r="J23" s="581"/>
      <c r="K23" s="581"/>
      <c r="L23" s="581"/>
      <c r="M23" s="581"/>
      <c r="N23" s="581"/>
      <c r="O23" s="582"/>
      <c r="P23" s="583"/>
      <c r="Q23" s="584"/>
      <c r="R23" s="585"/>
      <c r="S23" s="63"/>
      <c r="T23" s="5"/>
    </row>
    <row r="24" spans="1:20" s="2" customFormat="1" ht="27" customHeight="1" x14ac:dyDescent="0.3">
      <c r="A24" s="63"/>
      <c r="B24" s="248">
        <v>2.8</v>
      </c>
      <c r="C24" s="451" t="s">
        <v>93</v>
      </c>
      <c r="D24" s="451"/>
      <c r="E24" s="451"/>
      <c r="F24" s="451"/>
      <c r="G24" s="451"/>
      <c r="H24" s="451"/>
      <c r="I24" s="592" t="e">
        <f>1/I23</f>
        <v>#DIV/0!</v>
      </c>
      <c r="J24" s="592"/>
      <c r="K24" s="592"/>
      <c r="L24" s="592"/>
      <c r="M24" s="592"/>
      <c r="N24" s="592"/>
      <c r="O24" s="592"/>
      <c r="P24" s="593"/>
      <c r="Q24" s="593"/>
      <c r="R24" s="593"/>
      <c r="S24" s="63"/>
      <c r="T24" s="5"/>
    </row>
    <row r="25" spans="1:20" s="5" customFormat="1" ht="3.9" customHeight="1" x14ac:dyDescent="0.3">
      <c r="A25" s="63"/>
      <c r="B25" s="255"/>
      <c r="C25" s="256"/>
      <c r="D25" s="256"/>
      <c r="E25" s="256"/>
      <c r="F25" s="256"/>
      <c r="G25" s="256"/>
      <c r="H25" s="256"/>
      <c r="I25" s="257"/>
      <c r="J25" s="257"/>
      <c r="K25" s="257"/>
      <c r="L25" s="257"/>
      <c r="M25" s="257"/>
      <c r="N25" s="257"/>
      <c r="O25" s="257"/>
      <c r="P25" s="23"/>
      <c r="Q25" s="23"/>
      <c r="R25" s="23"/>
      <c r="S25" s="63"/>
    </row>
    <row r="26" spans="1:20" s="5" customFormat="1" ht="27" customHeight="1" x14ac:dyDescent="0.3">
      <c r="A26" s="63"/>
      <c r="B26" s="86">
        <v>3</v>
      </c>
      <c r="C26" s="402" t="s">
        <v>127</v>
      </c>
      <c r="D26" s="403"/>
      <c r="E26" s="403"/>
      <c r="F26" s="403"/>
      <c r="G26" s="403"/>
      <c r="H26" s="404"/>
      <c r="I26" s="613"/>
      <c r="J26" s="613"/>
      <c r="K26" s="613"/>
      <c r="L26" s="613"/>
      <c r="M26" s="613"/>
      <c r="N26" s="613"/>
      <c r="O26" s="613"/>
      <c r="P26" s="598"/>
      <c r="Q26" s="598"/>
      <c r="R26" s="598"/>
      <c r="S26" s="63"/>
    </row>
    <row r="27" spans="1:20" s="2" customFormat="1" ht="27" customHeight="1" x14ac:dyDescent="0.3">
      <c r="A27" s="63"/>
      <c r="B27" s="248">
        <v>3.1</v>
      </c>
      <c r="C27" s="451" t="s">
        <v>94</v>
      </c>
      <c r="D27" s="451"/>
      <c r="E27" s="451"/>
      <c r="F27" s="451"/>
      <c r="G27" s="451"/>
      <c r="H27" s="451"/>
      <c r="I27" s="597"/>
      <c r="J27" s="597"/>
      <c r="K27" s="597"/>
      <c r="L27" s="597"/>
      <c r="M27" s="597"/>
      <c r="N27" s="597"/>
      <c r="O27" s="597"/>
      <c r="P27" s="598"/>
      <c r="Q27" s="598"/>
      <c r="R27" s="598"/>
      <c r="S27" s="63"/>
      <c r="T27" s="5"/>
    </row>
    <row r="28" spans="1:20" s="2" customFormat="1" ht="27" customHeight="1" x14ac:dyDescent="0.3">
      <c r="A28" s="63"/>
      <c r="B28" s="258">
        <v>3.2</v>
      </c>
      <c r="C28" s="452" t="s">
        <v>95</v>
      </c>
      <c r="D28" s="578"/>
      <c r="E28" s="578"/>
      <c r="F28" s="578"/>
      <c r="G28" s="578"/>
      <c r="H28" s="579"/>
      <c r="I28" s="586"/>
      <c r="J28" s="587"/>
      <c r="K28" s="587"/>
      <c r="L28" s="587"/>
      <c r="M28" s="587"/>
      <c r="N28" s="587"/>
      <c r="O28" s="588"/>
      <c r="P28" s="589"/>
      <c r="Q28" s="590"/>
      <c r="R28" s="591"/>
      <c r="S28" s="63"/>
      <c r="T28" s="5"/>
    </row>
    <row r="29" spans="1:20" s="2" customFormat="1" ht="27" customHeight="1" x14ac:dyDescent="0.3">
      <c r="A29" s="63"/>
      <c r="B29" s="248">
        <v>3.3</v>
      </c>
      <c r="C29" s="452" t="s">
        <v>96</v>
      </c>
      <c r="D29" s="578"/>
      <c r="E29" s="578"/>
      <c r="F29" s="578"/>
      <c r="G29" s="578"/>
      <c r="H29" s="579"/>
      <c r="I29" s="586"/>
      <c r="J29" s="587"/>
      <c r="K29" s="587"/>
      <c r="L29" s="587"/>
      <c r="M29" s="587"/>
      <c r="N29" s="587"/>
      <c r="O29" s="588"/>
      <c r="P29" s="589"/>
      <c r="Q29" s="590"/>
      <c r="R29" s="591"/>
      <c r="S29" s="63"/>
      <c r="T29" s="5"/>
    </row>
    <row r="30" spans="1:20" s="2" customFormat="1" ht="27" customHeight="1" x14ac:dyDescent="0.3">
      <c r="A30" s="63"/>
      <c r="B30" s="248">
        <v>3.4</v>
      </c>
      <c r="C30" s="452" t="s">
        <v>97</v>
      </c>
      <c r="D30" s="578"/>
      <c r="E30" s="578"/>
      <c r="F30" s="578"/>
      <c r="G30" s="578"/>
      <c r="H30" s="579"/>
      <c r="I30" s="586"/>
      <c r="J30" s="587"/>
      <c r="K30" s="587"/>
      <c r="L30" s="587"/>
      <c r="M30" s="587"/>
      <c r="N30" s="587"/>
      <c r="O30" s="588"/>
      <c r="P30" s="589"/>
      <c r="Q30" s="590"/>
      <c r="R30" s="591"/>
      <c r="S30" s="63"/>
      <c r="T30" s="5"/>
    </row>
    <row r="31" spans="1:20" s="2" customFormat="1" ht="27" customHeight="1" x14ac:dyDescent="0.3">
      <c r="A31" s="63"/>
      <c r="B31" s="248">
        <v>3.5</v>
      </c>
      <c r="C31" s="452" t="s">
        <v>99</v>
      </c>
      <c r="D31" s="578"/>
      <c r="E31" s="578"/>
      <c r="F31" s="578"/>
      <c r="G31" s="578"/>
      <c r="H31" s="579"/>
      <c r="I31" s="594"/>
      <c r="J31" s="595"/>
      <c r="K31" s="595"/>
      <c r="L31" s="595"/>
      <c r="M31" s="595"/>
      <c r="N31" s="595"/>
      <c r="O31" s="596"/>
      <c r="P31" s="589"/>
      <c r="Q31" s="590"/>
      <c r="R31" s="591"/>
      <c r="S31" s="63"/>
      <c r="T31" s="5"/>
    </row>
    <row r="32" spans="1:20" s="2" customFormat="1" ht="27" customHeight="1" x14ac:dyDescent="0.3">
      <c r="A32" s="63"/>
      <c r="B32" s="248">
        <v>3.6</v>
      </c>
      <c r="C32" s="452" t="s">
        <v>100</v>
      </c>
      <c r="D32" s="578"/>
      <c r="E32" s="578"/>
      <c r="F32" s="578"/>
      <c r="G32" s="578"/>
      <c r="H32" s="579"/>
      <c r="I32" s="586"/>
      <c r="J32" s="587"/>
      <c r="K32" s="587"/>
      <c r="L32" s="587"/>
      <c r="M32" s="587"/>
      <c r="N32" s="587"/>
      <c r="O32" s="588"/>
      <c r="P32" s="589"/>
      <c r="Q32" s="590"/>
      <c r="R32" s="591"/>
      <c r="S32" s="63"/>
      <c r="T32" s="5"/>
    </row>
    <row r="33" spans="1:20" s="2" customFormat="1" ht="27" customHeight="1" x14ac:dyDescent="0.3">
      <c r="A33" s="63"/>
      <c r="B33" s="248">
        <v>3.7</v>
      </c>
      <c r="C33" s="452" t="s">
        <v>101</v>
      </c>
      <c r="D33" s="578"/>
      <c r="E33" s="578"/>
      <c r="F33" s="578"/>
      <c r="G33" s="578"/>
      <c r="H33" s="579"/>
      <c r="I33" s="586"/>
      <c r="J33" s="587"/>
      <c r="K33" s="587"/>
      <c r="L33" s="587"/>
      <c r="M33" s="587"/>
      <c r="N33" s="587"/>
      <c r="O33" s="588"/>
      <c r="P33" s="589"/>
      <c r="Q33" s="590"/>
      <c r="R33" s="591"/>
      <c r="S33" s="63"/>
      <c r="T33" s="5"/>
    </row>
    <row r="34" spans="1:20" s="2" customFormat="1" ht="27" customHeight="1" x14ac:dyDescent="0.3">
      <c r="A34" s="63"/>
      <c r="B34" s="248">
        <v>3.8</v>
      </c>
      <c r="C34" s="452" t="s">
        <v>102</v>
      </c>
      <c r="D34" s="578"/>
      <c r="E34" s="578"/>
      <c r="F34" s="578"/>
      <c r="G34" s="578"/>
      <c r="H34" s="579"/>
      <c r="I34" s="586"/>
      <c r="J34" s="587"/>
      <c r="K34" s="587"/>
      <c r="L34" s="587"/>
      <c r="M34" s="587"/>
      <c r="N34" s="587"/>
      <c r="O34" s="588"/>
      <c r="P34" s="589"/>
      <c r="Q34" s="590"/>
      <c r="R34" s="591"/>
      <c r="S34" s="63"/>
      <c r="T34" s="5"/>
    </row>
    <row r="35" spans="1:20" s="2" customFormat="1" ht="27" customHeight="1" x14ac:dyDescent="0.3">
      <c r="A35" s="63"/>
      <c r="B35" s="248">
        <v>3.9</v>
      </c>
      <c r="C35" s="452" t="s">
        <v>104</v>
      </c>
      <c r="D35" s="578"/>
      <c r="E35" s="578"/>
      <c r="F35" s="578"/>
      <c r="G35" s="578"/>
      <c r="H35" s="579"/>
      <c r="I35" s="586"/>
      <c r="J35" s="587"/>
      <c r="K35" s="587"/>
      <c r="L35" s="587"/>
      <c r="M35" s="587"/>
      <c r="N35" s="587"/>
      <c r="O35" s="588"/>
      <c r="P35" s="589"/>
      <c r="Q35" s="590"/>
      <c r="R35" s="591"/>
      <c r="S35" s="63"/>
      <c r="T35" s="5"/>
    </row>
    <row r="36" spans="1:20" s="2" customFormat="1" ht="27" customHeight="1" x14ac:dyDescent="0.3">
      <c r="A36" s="63"/>
      <c r="B36" s="258" t="s">
        <v>121</v>
      </c>
      <c r="C36" s="452" t="s">
        <v>103</v>
      </c>
      <c r="D36" s="578"/>
      <c r="E36" s="578"/>
      <c r="F36" s="578"/>
      <c r="G36" s="578"/>
      <c r="H36" s="579"/>
      <c r="I36" s="594"/>
      <c r="J36" s="595"/>
      <c r="K36" s="595"/>
      <c r="L36" s="595"/>
      <c r="M36" s="595"/>
      <c r="N36" s="595"/>
      <c r="O36" s="596"/>
      <c r="P36" s="589"/>
      <c r="Q36" s="590"/>
      <c r="R36" s="591"/>
      <c r="S36" s="63"/>
      <c r="T36" s="5"/>
    </row>
    <row r="37" spans="1:20" s="1" customFormat="1" ht="27" customHeight="1" x14ac:dyDescent="0.3">
      <c r="A37" s="63"/>
      <c r="B37" s="259">
        <v>3.11</v>
      </c>
      <c r="C37" s="452" t="s">
        <v>105</v>
      </c>
      <c r="D37" s="578"/>
      <c r="E37" s="578"/>
      <c r="F37" s="578"/>
      <c r="G37" s="578"/>
      <c r="H37" s="579"/>
      <c r="I37" s="580">
        <f>I28*I31+I33*I36</f>
        <v>0</v>
      </c>
      <c r="J37" s="581"/>
      <c r="K37" s="581"/>
      <c r="L37" s="581"/>
      <c r="M37" s="581"/>
      <c r="N37" s="581"/>
      <c r="O37" s="582"/>
      <c r="P37" s="583"/>
      <c r="Q37" s="584"/>
      <c r="R37" s="585"/>
      <c r="S37" s="63"/>
    </row>
    <row r="38" spans="1:20" s="1" customFormat="1" ht="27" customHeight="1" x14ac:dyDescent="0.3">
      <c r="A38" s="63"/>
      <c r="B38" s="259">
        <v>3.12</v>
      </c>
      <c r="C38" s="452" t="s">
        <v>106</v>
      </c>
      <c r="D38" s="578"/>
      <c r="E38" s="578"/>
      <c r="F38" s="578"/>
      <c r="G38" s="578"/>
      <c r="H38" s="579"/>
      <c r="I38" s="580">
        <f>I29*I31+I34*I36</f>
        <v>0</v>
      </c>
      <c r="J38" s="581"/>
      <c r="K38" s="581"/>
      <c r="L38" s="581"/>
      <c r="M38" s="581"/>
      <c r="N38" s="581"/>
      <c r="O38" s="582"/>
      <c r="P38" s="583"/>
      <c r="Q38" s="584"/>
      <c r="R38" s="585"/>
      <c r="S38" s="63"/>
    </row>
    <row r="39" spans="1:20" s="1" customFormat="1" ht="27" customHeight="1" x14ac:dyDescent="0.3">
      <c r="A39" s="63"/>
      <c r="B39" s="259">
        <v>3.13</v>
      </c>
      <c r="C39" s="452" t="s">
        <v>107</v>
      </c>
      <c r="D39" s="578"/>
      <c r="E39" s="578"/>
      <c r="F39" s="578"/>
      <c r="G39" s="578"/>
      <c r="H39" s="579"/>
      <c r="I39" s="580">
        <f>I30*I31+I35*I36</f>
        <v>0</v>
      </c>
      <c r="J39" s="581"/>
      <c r="K39" s="581"/>
      <c r="L39" s="581"/>
      <c r="M39" s="581"/>
      <c r="N39" s="581"/>
      <c r="O39" s="582"/>
      <c r="P39" s="583"/>
      <c r="Q39" s="584"/>
      <c r="R39" s="585"/>
      <c r="S39" s="63"/>
    </row>
    <row r="40" spans="1:20" ht="27" customHeight="1" x14ac:dyDescent="0.3">
      <c r="A40" s="63"/>
      <c r="B40" s="259">
        <v>3.14</v>
      </c>
      <c r="C40" s="451" t="s">
        <v>108</v>
      </c>
      <c r="D40" s="451"/>
      <c r="E40" s="451"/>
      <c r="F40" s="451"/>
      <c r="G40" s="451"/>
      <c r="H40" s="451"/>
      <c r="I40" s="592">
        <f>I39/392</f>
        <v>0</v>
      </c>
      <c r="J40" s="592"/>
      <c r="K40" s="592"/>
      <c r="L40" s="592"/>
      <c r="M40" s="592"/>
      <c r="N40" s="592"/>
      <c r="O40" s="592"/>
      <c r="P40" s="593"/>
      <c r="Q40" s="593"/>
      <c r="R40" s="593"/>
      <c r="S40" s="63"/>
    </row>
    <row r="41" spans="1:20" s="17" customFormat="1" ht="5.0999999999999996" customHeight="1" x14ac:dyDescent="0.3">
      <c r="A41" s="63"/>
      <c r="B41" s="260"/>
      <c r="C41" s="256"/>
      <c r="D41" s="256"/>
      <c r="E41" s="256"/>
      <c r="F41" s="256"/>
      <c r="G41" s="256"/>
      <c r="H41" s="256"/>
      <c r="I41" s="257"/>
      <c r="J41" s="257"/>
      <c r="K41" s="257"/>
      <c r="L41" s="257"/>
      <c r="M41" s="257"/>
      <c r="N41" s="257"/>
      <c r="O41" s="257"/>
      <c r="P41" s="23"/>
      <c r="Q41" s="23"/>
      <c r="R41" s="23"/>
      <c r="S41" s="63"/>
    </row>
    <row r="42" spans="1:20" s="17" customFormat="1" ht="27" customHeight="1" x14ac:dyDescent="0.3">
      <c r="A42" s="63"/>
      <c r="B42" s="176">
        <v>4</v>
      </c>
      <c r="C42" s="402" t="s">
        <v>128</v>
      </c>
      <c r="D42" s="403"/>
      <c r="E42" s="403"/>
      <c r="F42" s="403"/>
      <c r="G42" s="403"/>
      <c r="H42" s="404"/>
      <c r="I42" s="613"/>
      <c r="J42" s="613"/>
      <c r="K42" s="613"/>
      <c r="L42" s="613"/>
      <c r="M42" s="613"/>
      <c r="N42" s="613"/>
      <c r="O42" s="613"/>
      <c r="P42" s="598"/>
      <c r="Q42" s="598"/>
      <c r="R42" s="598"/>
      <c r="S42" s="63"/>
    </row>
    <row r="43" spans="1:20" ht="27" customHeight="1" x14ac:dyDescent="0.3">
      <c r="A43" s="63"/>
      <c r="B43" s="259">
        <v>4.0999999999999996</v>
      </c>
      <c r="C43" s="451" t="s">
        <v>109</v>
      </c>
      <c r="D43" s="451"/>
      <c r="E43" s="451"/>
      <c r="F43" s="451"/>
      <c r="G43" s="451"/>
      <c r="H43" s="451"/>
      <c r="I43" s="597"/>
      <c r="J43" s="597"/>
      <c r="K43" s="597"/>
      <c r="L43" s="597"/>
      <c r="M43" s="597"/>
      <c r="N43" s="597"/>
      <c r="O43" s="597"/>
      <c r="P43" s="598"/>
      <c r="Q43" s="598"/>
      <c r="R43" s="598"/>
      <c r="S43" s="63"/>
    </row>
    <row r="44" spans="1:20" ht="27" customHeight="1" x14ac:dyDescent="0.3">
      <c r="A44" s="63"/>
      <c r="B44" s="259">
        <v>4.2</v>
      </c>
      <c r="C44" s="452" t="s">
        <v>110</v>
      </c>
      <c r="D44" s="578"/>
      <c r="E44" s="578"/>
      <c r="F44" s="578"/>
      <c r="G44" s="578"/>
      <c r="H44" s="579"/>
      <c r="I44" s="586"/>
      <c r="J44" s="587"/>
      <c r="K44" s="587"/>
      <c r="L44" s="587"/>
      <c r="M44" s="587"/>
      <c r="N44" s="587"/>
      <c r="O44" s="588"/>
      <c r="P44" s="589"/>
      <c r="Q44" s="590"/>
      <c r="R44" s="591"/>
      <c r="S44" s="63"/>
    </row>
    <row r="45" spans="1:20" ht="27" customHeight="1" x14ac:dyDescent="0.3">
      <c r="A45" s="63"/>
      <c r="B45" s="259">
        <v>4.3</v>
      </c>
      <c r="C45" s="452" t="s">
        <v>111</v>
      </c>
      <c r="D45" s="578"/>
      <c r="E45" s="578"/>
      <c r="F45" s="578"/>
      <c r="G45" s="578"/>
      <c r="H45" s="579"/>
      <c r="I45" s="586"/>
      <c r="J45" s="587"/>
      <c r="K45" s="587"/>
      <c r="L45" s="587"/>
      <c r="M45" s="587"/>
      <c r="N45" s="587"/>
      <c r="O45" s="588"/>
      <c r="P45" s="589"/>
      <c r="Q45" s="590"/>
      <c r="R45" s="591"/>
      <c r="S45" s="63"/>
    </row>
    <row r="46" spans="1:20" ht="27" customHeight="1" x14ac:dyDescent="0.3">
      <c r="A46" s="63"/>
      <c r="B46" s="259">
        <v>4.4000000000000004</v>
      </c>
      <c r="C46" s="452" t="s">
        <v>112</v>
      </c>
      <c r="D46" s="578"/>
      <c r="E46" s="578"/>
      <c r="F46" s="578"/>
      <c r="G46" s="578"/>
      <c r="H46" s="579"/>
      <c r="I46" s="586"/>
      <c r="J46" s="587"/>
      <c r="K46" s="587"/>
      <c r="L46" s="587"/>
      <c r="M46" s="587"/>
      <c r="N46" s="587"/>
      <c r="O46" s="588"/>
      <c r="P46" s="589"/>
      <c r="Q46" s="590"/>
      <c r="R46" s="591"/>
      <c r="S46" s="63"/>
    </row>
    <row r="47" spans="1:20" ht="27" customHeight="1" x14ac:dyDescent="0.3">
      <c r="A47" s="63"/>
      <c r="B47" s="259">
        <v>4.5</v>
      </c>
      <c r="C47" s="452" t="s">
        <v>117</v>
      </c>
      <c r="D47" s="578"/>
      <c r="E47" s="578"/>
      <c r="F47" s="578"/>
      <c r="G47" s="578"/>
      <c r="H47" s="579"/>
      <c r="I47" s="586"/>
      <c r="J47" s="587"/>
      <c r="K47" s="587"/>
      <c r="L47" s="587"/>
      <c r="M47" s="587"/>
      <c r="N47" s="587"/>
      <c r="O47" s="588"/>
      <c r="P47" s="589"/>
      <c r="Q47" s="590"/>
      <c r="R47" s="591"/>
      <c r="S47" s="63"/>
    </row>
    <row r="48" spans="1:20" ht="27" customHeight="1" x14ac:dyDescent="0.3">
      <c r="A48" s="63"/>
      <c r="B48" s="259">
        <v>4.5999999999999996</v>
      </c>
      <c r="C48" s="452" t="s">
        <v>113</v>
      </c>
      <c r="D48" s="578"/>
      <c r="E48" s="578"/>
      <c r="F48" s="578"/>
      <c r="G48" s="578"/>
      <c r="H48" s="579"/>
      <c r="I48" s="586"/>
      <c r="J48" s="587"/>
      <c r="K48" s="587"/>
      <c r="L48" s="587"/>
      <c r="M48" s="587"/>
      <c r="N48" s="587"/>
      <c r="O48" s="588"/>
      <c r="P48" s="589"/>
      <c r="Q48" s="590"/>
      <c r="R48" s="591"/>
      <c r="S48" s="63"/>
    </row>
    <row r="49" spans="1:20" ht="27" customHeight="1" x14ac:dyDescent="0.3">
      <c r="A49" s="63"/>
      <c r="B49" s="259">
        <v>4.7</v>
      </c>
      <c r="C49" s="452" t="s">
        <v>114</v>
      </c>
      <c r="D49" s="578"/>
      <c r="E49" s="578"/>
      <c r="F49" s="578"/>
      <c r="G49" s="578"/>
      <c r="H49" s="579"/>
      <c r="I49" s="586"/>
      <c r="J49" s="587"/>
      <c r="K49" s="587"/>
      <c r="L49" s="587"/>
      <c r="M49" s="587"/>
      <c r="N49" s="587"/>
      <c r="O49" s="588"/>
      <c r="P49" s="589"/>
      <c r="Q49" s="590"/>
      <c r="R49" s="591"/>
      <c r="S49" s="63"/>
    </row>
    <row r="50" spans="1:20" ht="27" customHeight="1" thickBot="1" x14ac:dyDescent="0.35">
      <c r="A50" s="65"/>
      <c r="B50" s="259">
        <v>4.8</v>
      </c>
      <c r="C50" s="452" t="s">
        <v>115</v>
      </c>
      <c r="D50" s="578"/>
      <c r="E50" s="578"/>
      <c r="F50" s="578"/>
      <c r="G50" s="578"/>
      <c r="H50" s="579"/>
      <c r="I50" s="586"/>
      <c r="J50" s="587"/>
      <c r="K50" s="587"/>
      <c r="L50" s="587"/>
      <c r="M50" s="587"/>
      <c r="N50" s="587"/>
      <c r="O50" s="588"/>
      <c r="P50" s="589"/>
      <c r="Q50" s="590"/>
      <c r="R50" s="591"/>
      <c r="S50" s="65"/>
    </row>
    <row r="51" spans="1:20" ht="27" customHeight="1" thickBot="1" x14ac:dyDescent="0.35">
      <c r="A51" s="65"/>
      <c r="B51" s="259">
        <v>4.9000000000000004</v>
      </c>
      <c r="C51" s="452" t="s">
        <v>116</v>
      </c>
      <c r="D51" s="578"/>
      <c r="E51" s="578"/>
      <c r="F51" s="578"/>
      <c r="G51" s="578"/>
      <c r="H51" s="579"/>
      <c r="I51" s="586"/>
      <c r="J51" s="587"/>
      <c r="K51" s="587"/>
      <c r="L51" s="587"/>
      <c r="M51" s="587"/>
      <c r="N51" s="587"/>
      <c r="O51" s="588"/>
      <c r="P51" s="589"/>
      <c r="Q51" s="590"/>
      <c r="R51" s="591"/>
      <c r="S51" s="65"/>
    </row>
    <row r="52" spans="1:20" ht="27" customHeight="1" thickBot="1" x14ac:dyDescent="0.35">
      <c r="A52" s="65"/>
      <c r="B52" s="261" t="s">
        <v>122</v>
      </c>
      <c r="C52" s="452" t="s">
        <v>118</v>
      </c>
      <c r="D52" s="578"/>
      <c r="E52" s="578"/>
      <c r="F52" s="578"/>
      <c r="G52" s="578"/>
      <c r="H52" s="579"/>
      <c r="I52" s="586"/>
      <c r="J52" s="587"/>
      <c r="K52" s="587"/>
      <c r="L52" s="587"/>
      <c r="M52" s="587"/>
      <c r="N52" s="587"/>
      <c r="O52" s="588"/>
      <c r="P52" s="589"/>
      <c r="Q52" s="590"/>
      <c r="R52" s="591"/>
      <c r="S52" s="65"/>
    </row>
    <row r="53" spans="1:20" ht="27" customHeight="1" thickBot="1" x14ac:dyDescent="0.35">
      <c r="A53" s="65"/>
      <c r="B53" s="259">
        <v>4.1100000000000003</v>
      </c>
      <c r="C53" s="452" t="s">
        <v>119</v>
      </c>
      <c r="D53" s="578"/>
      <c r="E53" s="578"/>
      <c r="F53" s="578"/>
      <c r="G53" s="578"/>
      <c r="H53" s="579"/>
      <c r="I53" s="580" t="s">
        <v>98</v>
      </c>
      <c r="J53" s="581"/>
      <c r="K53" s="581"/>
      <c r="L53" s="581"/>
      <c r="M53" s="581"/>
      <c r="N53" s="581"/>
      <c r="O53" s="582"/>
      <c r="P53" s="583"/>
      <c r="Q53" s="584"/>
      <c r="R53" s="585"/>
      <c r="S53" s="65"/>
      <c r="T53"/>
    </row>
    <row r="54" spans="1:20" ht="27" customHeight="1" thickBot="1" x14ac:dyDescent="0.35">
      <c r="A54" s="65"/>
      <c r="B54" s="259">
        <v>4.12</v>
      </c>
      <c r="C54" s="452" t="s">
        <v>120</v>
      </c>
      <c r="D54" s="578"/>
      <c r="E54" s="578"/>
      <c r="F54" s="578"/>
      <c r="G54" s="578"/>
      <c r="H54" s="579"/>
      <c r="I54" s="580" t="s">
        <v>98</v>
      </c>
      <c r="J54" s="581"/>
      <c r="K54" s="581"/>
      <c r="L54" s="581"/>
      <c r="M54" s="581"/>
      <c r="N54" s="581"/>
      <c r="O54" s="582"/>
      <c r="P54" s="583"/>
      <c r="Q54" s="584"/>
      <c r="R54" s="585"/>
      <c r="S54" s="65"/>
      <c r="T54"/>
    </row>
    <row r="55" spans="1:20" ht="16.2" thickBot="1" x14ac:dyDescent="0.35">
      <c r="A55" s="65"/>
      <c r="B55" s="38"/>
      <c r="C55" s="38"/>
      <c r="D55" s="38"/>
      <c r="E55" s="38"/>
      <c r="F55" s="38"/>
      <c r="G55" s="38"/>
      <c r="H55" s="38"/>
      <c r="I55" s="38"/>
      <c r="J55" s="38"/>
      <c r="K55" s="38"/>
      <c r="L55" s="38"/>
      <c r="M55" s="38"/>
      <c r="N55" s="38"/>
      <c r="O55" s="38"/>
      <c r="P55" s="38"/>
      <c r="Q55" s="38"/>
      <c r="R55" s="38"/>
      <c r="S55" s="65"/>
      <c r="T55"/>
    </row>
    <row r="56" spans="1:20" s="2" customFormat="1" ht="27.9" customHeight="1" thickBot="1" x14ac:dyDescent="0.35">
      <c r="A56" s="65"/>
      <c r="B56" s="86">
        <v>5</v>
      </c>
      <c r="C56" s="402" t="s">
        <v>136</v>
      </c>
      <c r="D56" s="403"/>
      <c r="E56" s="403"/>
      <c r="F56" s="403"/>
      <c r="G56" s="403"/>
      <c r="H56" s="403"/>
      <c r="I56" s="403"/>
      <c r="J56" s="403"/>
      <c r="K56" s="403"/>
      <c r="L56" s="403"/>
      <c r="M56" s="403"/>
      <c r="N56" s="403"/>
      <c r="O56" s="404"/>
      <c r="P56" s="598"/>
      <c r="Q56" s="598"/>
      <c r="R56" s="598"/>
      <c r="S56" s="65"/>
      <c r="T56" s="5"/>
    </row>
    <row r="57" spans="1:20" ht="27" customHeight="1" thickBot="1" x14ac:dyDescent="0.35">
      <c r="A57" s="65"/>
      <c r="B57" s="248">
        <v>5.0999999999999996</v>
      </c>
      <c r="C57" s="564" t="s">
        <v>123</v>
      </c>
      <c r="D57" s="564"/>
      <c r="E57" s="564"/>
      <c r="F57" s="564"/>
      <c r="G57" s="564"/>
      <c r="H57" s="564"/>
      <c r="I57" s="564"/>
      <c r="J57" s="564"/>
      <c r="K57" s="564"/>
      <c r="L57" s="564"/>
      <c r="M57" s="564"/>
      <c r="N57" s="564"/>
      <c r="O57" s="564"/>
      <c r="P57" s="598"/>
      <c r="Q57" s="598"/>
      <c r="R57" s="598"/>
      <c r="S57" s="65"/>
      <c r="T57"/>
    </row>
    <row r="58" spans="1:20" ht="27" customHeight="1" thickBot="1" x14ac:dyDescent="0.35">
      <c r="A58" s="65"/>
      <c r="B58" s="248">
        <v>5.2</v>
      </c>
      <c r="C58" s="564" t="s">
        <v>124</v>
      </c>
      <c r="D58" s="564"/>
      <c r="E58" s="564"/>
      <c r="F58" s="564"/>
      <c r="G58" s="564"/>
      <c r="H58" s="564"/>
      <c r="I58" s="564"/>
      <c r="J58" s="564"/>
      <c r="K58" s="564"/>
      <c r="L58" s="564"/>
      <c r="M58" s="564"/>
      <c r="N58" s="564"/>
      <c r="O58" s="564"/>
      <c r="P58" s="598"/>
      <c r="Q58" s="598"/>
      <c r="R58" s="598"/>
      <c r="S58" s="65"/>
      <c r="T58"/>
    </row>
    <row r="59" spans="1:20" ht="27" customHeight="1" thickBot="1" x14ac:dyDescent="0.35">
      <c r="A59" s="65"/>
      <c r="B59" s="262">
        <v>5.3</v>
      </c>
      <c r="C59" s="564" t="s">
        <v>556</v>
      </c>
      <c r="D59" s="564"/>
      <c r="E59" s="564"/>
      <c r="F59" s="564"/>
      <c r="G59" s="564"/>
      <c r="H59" s="564"/>
      <c r="I59" s="564"/>
      <c r="J59" s="564"/>
      <c r="K59" s="564"/>
      <c r="L59" s="564"/>
      <c r="M59" s="564"/>
      <c r="N59" s="564"/>
      <c r="O59" s="564"/>
      <c r="P59" s="598"/>
      <c r="Q59" s="598"/>
      <c r="R59" s="598"/>
      <c r="S59" s="65"/>
      <c r="T59"/>
    </row>
    <row r="60" spans="1:20" ht="16.2" thickBot="1" x14ac:dyDescent="0.35">
      <c r="A60" s="65"/>
      <c r="B60" s="38"/>
      <c r="C60" s="38"/>
      <c r="D60" s="38"/>
      <c r="E60" s="38"/>
      <c r="F60" s="38"/>
      <c r="G60" s="38"/>
      <c r="H60" s="38"/>
      <c r="I60" s="38"/>
      <c r="J60" s="38"/>
      <c r="K60" s="38"/>
      <c r="L60" s="38"/>
      <c r="M60" s="38"/>
      <c r="N60" s="38"/>
      <c r="O60" s="38"/>
      <c r="P60" s="38"/>
      <c r="Q60" s="38"/>
      <c r="R60" s="38"/>
      <c r="S60" s="65"/>
      <c r="T60"/>
    </row>
    <row r="61" spans="1:20" s="2" customFormat="1" ht="27.9" customHeight="1" thickBot="1" x14ac:dyDescent="0.35">
      <c r="A61" s="65"/>
      <c r="B61" s="86">
        <v>6</v>
      </c>
      <c r="C61" s="402" t="s">
        <v>530</v>
      </c>
      <c r="D61" s="403"/>
      <c r="E61" s="403"/>
      <c r="F61" s="403"/>
      <c r="G61" s="403"/>
      <c r="H61" s="403"/>
      <c r="I61" s="403"/>
      <c r="J61" s="403"/>
      <c r="K61" s="403"/>
      <c r="L61" s="403"/>
      <c r="M61" s="403"/>
      <c r="N61" s="403"/>
      <c r="O61" s="404"/>
      <c r="P61" s="598"/>
      <c r="Q61" s="598"/>
      <c r="R61" s="598"/>
      <c r="S61" s="65"/>
      <c r="T61" s="5"/>
    </row>
    <row r="62" spans="1:20" ht="27" customHeight="1" thickBot="1" x14ac:dyDescent="0.35">
      <c r="A62" s="65"/>
      <c r="B62" s="248">
        <v>6.1</v>
      </c>
      <c r="C62" s="564" t="s">
        <v>557</v>
      </c>
      <c r="D62" s="564"/>
      <c r="E62" s="564"/>
      <c r="F62" s="564"/>
      <c r="G62" s="564"/>
      <c r="H62" s="564"/>
      <c r="I62" s="564"/>
      <c r="J62" s="564"/>
      <c r="K62" s="564"/>
      <c r="L62" s="564"/>
      <c r="M62" s="564"/>
      <c r="N62" s="564"/>
      <c r="O62" s="564"/>
      <c r="P62" s="598"/>
      <c r="Q62" s="598"/>
      <c r="R62" s="598"/>
      <c r="S62" s="65"/>
      <c r="T62"/>
    </row>
    <row r="63" spans="1:20" ht="27" customHeight="1" thickBot="1" x14ac:dyDescent="0.35">
      <c r="A63" s="65"/>
      <c r="B63" s="248">
        <v>6.2</v>
      </c>
      <c r="C63" s="564" t="s">
        <v>531</v>
      </c>
      <c r="D63" s="564"/>
      <c r="E63" s="564"/>
      <c r="F63" s="564"/>
      <c r="G63" s="564"/>
      <c r="H63" s="564"/>
      <c r="I63" s="564"/>
      <c r="J63" s="564"/>
      <c r="K63" s="564"/>
      <c r="L63" s="564"/>
      <c r="M63" s="564"/>
      <c r="N63" s="564"/>
      <c r="O63" s="564"/>
      <c r="P63" s="598"/>
      <c r="Q63" s="598"/>
      <c r="R63" s="598"/>
      <c r="S63" s="65"/>
      <c r="T63"/>
    </row>
    <row r="64" spans="1:20" ht="16.2" thickBot="1" x14ac:dyDescent="0.35">
      <c r="A64" s="65"/>
      <c r="B64" s="262">
        <v>6.3</v>
      </c>
      <c r="C64" s="618" t="s">
        <v>558</v>
      </c>
      <c r="D64" s="619"/>
      <c r="E64" s="620"/>
      <c r="F64" s="620"/>
      <c r="G64" s="620"/>
      <c r="H64" s="620"/>
      <c r="I64" s="620"/>
      <c r="J64" s="620"/>
      <c r="K64" s="620"/>
      <c r="L64" s="620"/>
      <c r="M64" s="620"/>
      <c r="N64" s="620"/>
      <c r="O64" s="621"/>
      <c r="P64" s="598"/>
      <c r="Q64" s="598"/>
      <c r="R64" s="598"/>
      <c r="S64" s="65"/>
      <c r="T64"/>
    </row>
    <row r="65" spans="1:20" ht="27" customHeight="1" thickBot="1" x14ac:dyDescent="0.35">
      <c r="A65" s="65"/>
      <c r="B65" s="248">
        <v>6.4</v>
      </c>
      <c r="C65" s="564" t="s">
        <v>533</v>
      </c>
      <c r="D65" s="564"/>
      <c r="E65" s="564"/>
      <c r="F65" s="564"/>
      <c r="G65" s="564"/>
      <c r="H65" s="564"/>
      <c r="I65" s="564"/>
      <c r="J65" s="564"/>
      <c r="K65" s="564"/>
      <c r="L65" s="564"/>
      <c r="M65" s="564"/>
      <c r="N65" s="564"/>
      <c r="O65" s="564"/>
      <c r="P65" s="598"/>
      <c r="Q65" s="598"/>
      <c r="R65" s="598"/>
      <c r="S65" s="65"/>
      <c r="T65"/>
    </row>
    <row r="66" spans="1:20" ht="16.2" thickBot="1" x14ac:dyDescent="0.35">
      <c r="A66" s="65"/>
      <c r="B66" s="318"/>
      <c r="C66" s="318"/>
      <c r="D66" s="318"/>
      <c r="E66" s="318"/>
      <c r="F66" s="318"/>
      <c r="G66" s="318"/>
      <c r="H66" s="318"/>
      <c r="I66" s="318"/>
      <c r="J66" s="318"/>
      <c r="K66" s="318"/>
      <c r="L66" s="318"/>
      <c r="M66" s="318"/>
      <c r="N66" s="318"/>
      <c r="O66" s="318"/>
      <c r="P66" s="318"/>
      <c r="Q66" s="318"/>
      <c r="R66" s="319"/>
      <c r="S66" s="65"/>
    </row>
    <row r="67" spans="1:20" s="2" customFormat="1" ht="27.9" customHeight="1" thickBot="1" x14ac:dyDescent="0.35">
      <c r="A67" s="65"/>
      <c r="B67" s="86">
        <v>7</v>
      </c>
      <c r="C67" s="402" t="s">
        <v>559</v>
      </c>
      <c r="D67" s="403"/>
      <c r="E67" s="403"/>
      <c r="F67" s="403"/>
      <c r="G67" s="403"/>
      <c r="H67" s="403"/>
      <c r="I67" s="403"/>
      <c r="J67" s="403"/>
      <c r="K67" s="403"/>
      <c r="L67" s="403"/>
      <c r="M67" s="403"/>
      <c r="N67" s="403"/>
      <c r="O67" s="404"/>
      <c r="P67" s="598"/>
      <c r="Q67" s="598"/>
      <c r="R67" s="598"/>
      <c r="S67" s="65"/>
      <c r="T67" s="5"/>
    </row>
    <row r="68" spans="1:20" ht="27" customHeight="1" thickBot="1" x14ac:dyDescent="0.35">
      <c r="A68" s="65"/>
      <c r="B68" s="248">
        <v>7.1</v>
      </c>
      <c r="C68" s="564" t="s">
        <v>547</v>
      </c>
      <c r="D68" s="564"/>
      <c r="E68" s="564"/>
      <c r="F68" s="564"/>
      <c r="G68" s="564"/>
      <c r="H68" s="564"/>
      <c r="I68" s="564"/>
      <c r="J68" s="564"/>
      <c r="K68" s="564"/>
      <c r="L68" s="564"/>
      <c r="M68" s="564"/>
      <c r="N68" s="564"/>
      <c r="O68" s="564"/>
      <c r="P68" s="598"/>
      <c r="Q68" s="598"/>
      <c r="R68" s="598"/>
      <c r="S68" s="65"/>
      <c r="T68"/>
    </row>
    <row r="69" spans="1:20" ht="27" customHeight="1" thickBot="1" x14ac:dyDescent="0.35">
      <c r="A69" s="65"/>
      <c r="B69" s="248">
        <v>7.2</v>
      </c>
      <c r="C69" s="564" t="s">
        <v>548</v>
      </c>
      <c r="D69" s="564"/>
      <c r="E69" s="564"/>
      <c r="F69" s="564"/>
      <c r="G69" s="564"/>
      <c r="H69" s="564"/>
      <c r="I69" s="564"/>
      <c r="J69" s="564"/>
      <c r="K69" s="564"/>
      <c r="L69" s="564"/>
      <c r="M69" s="564"/>
      <c r="N69" s="564"/>
      <c r="O69" s="564"/>
      <c r="P69" s="598"/>
      <c r="Q69" s="598"/>
      <c r="R69" s="598"/>
      <c r="S69" s="65"/>
      <c r="T69"/>
    </row>
    <row r="70" spans="1:20" ht="16.2" thickBot="1" x14ac:dyDescent="0.35">
      <c r="A70" s="65"/>
      <c r="B70" s="11"/>
      <c r="C70" s="11"/>
      <c r="D70" s="11"/>
      <c r="E70" s="11"/>
      <c r="F70" s="11"/>
      <c r="G70" s="11"/>
      <c r="H70" s="11"/>
      <c r="I70" s="11"/>
      <c r="J70" s="11"/>
      <c r="K70" s="11"/>
      <c r="L70" s="11"/>
      <c r="M70" s="11"/>
      <c r="N70" s="11"/>
      <c r="O70" s="11"/>
      <c r="P70" s="11"/>
      <c r="Q70" s="11"/>
      <c r="R70" s="320"/>
      <c r="S70" s="65"/>
    </row>
    <row r="71" spans="1:20" ht="16.2" thickBot="1" x14ac:dyDescent="0.35">
      <c r="A71" s="65"/>
      <c r="B71" s="65"/>
      <c r="C71" s="65"/>
      <c r="D71" s="65"/>
      <c r="E71" s="65"/>
      <c r="F71" s="65"/>
      <c r="G71" s="65"/>
      <c r="H71" s="65"/>
      <c r="I71" s="65"/>
      <c r="J71" s="65"/>
      <c r="K71" s="65"/>
      <c r="L71" s="65"/>
      <c r="M71" s="65"/>
      <c r="N71" s="65"/>
      <c r="O71" s="65"/>
      <c r="P71" s="65"/>
      <c r="Q71" s="65"/>
      <c r="R71" s="65"/>
      <c r="S71" s="65"/>
    </row>
  </sheetData>
  <mergeCells count="164">
    <mergeCell ref="C67:O67"/>
    <mergeCell ref="P67:R67"/>
    <mergeCell ref="C68:O68"/>
    <mergeCell ref="P68:R68"/>
    <mergeCell ref="C69:O69"/>
    <mergeCell ref="P69:R69"/>
    <mergeCell ref="C62:O62"/>
    <mergeCell ref="P62:R62"/>
    <mergeCell ref="C63:O63"/>
    <mergeCell ref="P63:R63"/>
    <mergeCell ref="P65:R65"/>
    <mergeCell ref="C64:D64"/>
    <mergeCell ref="E64:O64"/>
    <mergeCell ref="P64:R64"/>
    <mergeCell ref="C65:O65"/>
    <mergeCell ref="C59:O59"/>
    <mergeCell ref="P59:R59"/>
    <mergeCell ref="P56:R56"/>
    <mergeCell ref="C57:O57"/>
    <mergeCell ref="P57:R57"/>
    <mergeCell ref="C58:O58"/>
    <mergeCell ref="P58:R58"/>
    <mergeCell ref="C56:O56"/>
    <mergeCell ref="C61:O61"/>
    <mergeCell ref="P61:R61"/>
    <mergeCell ref="F3:R3"/>
    <mergeCell ref="C5:O5"/>
    <mergeCell ref="C6:H6"/>
    <mergeCell ref="C26:H26"/>
    <mergeCell ref="I26:O26"/>
    <mergeCell ref="P26:R26"/>
    <mergeCell ref="C42:H42"/>
    <mergeCell ref="I42:O42"/>
    <mergeCell ref="P42:R42"/>
    <mergeCell ref="I12:O12"/>
    <mergeCell ref="P5:R5"/>
    <mergeCell ref="P9:R9"/>
    <mergeCell ref="P10:R10"/>
    <mergeCell ref="P11:R11"/>
    <mergeCell ref="I7:O7"/>
    <mergeCell ref="I8:O8"/>
    <mergeCell ref="I9:O9"/>
    <mergeCell ref="I10:O10"/>
    <mergeCell ref="I11:O11"/>
    <mergeCell ref="C22:H22"/>
    <mergeCell ref="C23:H23"/>
    <mergeCell ref="C24:H24"/>
    <mergeCell ref="P12:R12"/>
    <mergeCell ref="C12:H12"/>
    <mergeCell ref="C7:H7"/>
    <mergeCell ref="C8:H8"/>
    <mergeCell ref="C9:H9"/>
    <mergeCell ref="C16:H16"/>
    <mergeCell ref="I16:O16"/>
    <mergeCell ref="P16:R16"/>
    <mergeCell ref="P17:R17"/>
    <mergeCell ref="P18:R18"/>
    <mergeCell ref="P19:R19"/>
    <mergeCell ref="P7:R7"/>
    <mergeCell ref="P8:R8"/>
    <mergeCell ref="C14:H14"/>
    <mergeCell ref="I14:O14"/>
    <mergeCell ref="I17:O17"/>
    <mergeCell ref="I18:O18"/>
    <mergeCell ref="I19:O19"/>
    <mergeCell ref="C17:H17"/>
    <mergeCell ref="C18:H18"/>
    <mergeCell ref="C19:H19"/>
    <mergeCell ref="C10:H10"/>
    <mergeCell ref="C11:H11"/>
    <mergeCell ref="C13:H13"/>
    <mergeCell ref="I13:O13"/>
    <mergeCell ref="P13:R13"/>
    <mergeCell ref="P14:R14"/>
    <mergeCell ref="P22:R22"/>
    <mergeCell ref="P23:R23"/>
    <mergeCell ref="P24:R24"/>
    <mergeCell ref="P20:R20"/>
    <mergeCell ref="I20:O20"/>
    <mergeCell ref="C20:H20"/>
    <mergeCell ref="P21:R21"/>
    <mergeCell ref="C21:H21"/>
    <mergeCell ref="I21:O21"/>
    <mergeCell ref="C29:H29"/>
    <mergeCell ref="I29:O29"/>
    <mergeCell ref="I22:O22"/>
    <mergeCell ref="I23:O23"/>
    <mergeCell ref="I24:O24"/>
    <mergeCell ref="I27:O27"/>
    <mergeCell ref="C27:H27"/>
    <mergeCell ref="P27:R27"/>
    <mergeCell ref="C35:H35"/>
    <mergeCell ref="I35:O35"/>
    <mergeCell ref="P35:R35"/>
    <mergeCell ref="I34:O34"/>
    <mergeCell ref="P34:R34"/>
    <mergeCell ref="P29:R29"/>
    <mergeCell ref="C30:H30"/>
    <mergeCell ref="I30:O30"/>
    <mergeCell ref="P30:R30"/>
    <mergeCell ref="C31:H31"/>
    <mergeCell ref="I31:O31"/>
    <mergeCell ref="P31:R31"/>
    <mergeCell ref="C32:H32"/>
    <mergeCell ref="I32:O32"/>
    <mergeCell ref="C33:H33"/>
    <mergeCell ref="I33:O33"/>
    <mergeCell ref="P32:R32"/>
    <mergeCell ref="P33:R33"/>
    <mergeCell ref="C34:H34"/>
    <mergeCell ref="C28:H28"/>
    <mergeCell ref="I28:O28"/>
    <mergeCell ref="P28:R28"/>
    <mergeCell ref="C45:H45"/>
    <mergeCell ref="I45:O45"/>
    <mergeCell ref="C46:H46"/>
    <mergeCell ref="I46:O46"/>
    <mergeCell ref="P45:R45"/>
    <mergeCell ref="P46:R46"/>
    <mergeCell ref="C36:H36"/>
    <mergeCell ref="I36:O36"/>
    <mergeCell ref="P36:R36"/>
    <mergeCell ref="C44:H44"/>
    <mergeCell ref="I44:O44"/>
    <mergeCell ref="P44:R44"/>
    <mergeCell ref="C43:H43"/>
    <mergeCell ref="I43:O43"/>
    <mergeCell ref="P43:R43"/>
    <mergeCell ref="I37:O37"/>
    <mergeCell ref="P37:R37"/>
    <mergeCell ref="C39:H39"/>
    <mergeCell ref="I39:O39"/>
    <mergeCell ref="P39:R39"/>
    <mergeCell ref="C40:H40"/>
    <mergeCell ref="I40:O40"/>
    <mergeCell ref="P40:R40"/>
    <mergeCell ref="C38:H38"/>
    <mergeCell ref="I38:O38"/>
    <mergeCell ref="P38:R38"/>
    <mergeCell ref="C37:H37"/>
    <mergeCell ref="C49:H49"/>
    <mergeCell ref="I49:O49"/>
    <mergeCell ref="P49:R49"/>
    <mergeCell ref="C50:H50"/>
    <mergeCell ref="I50:O50"/>
    <mergeCell ref="P50:R50"/>
    <mergeCell ref="C47:H47"/>
    <mergeCell ref="I47:O47"/>
    <mergeCell ref="P47:R47"/>
    <mergeCell ref="C48:H48"/>
    <mergeCell ref="I48:O48"/>
    <mergeCell ref="P48:R48"/>
    <mergeCell ref="C53:H53"/>
    <mergeCell ref="I53:O53"/>
    <mergeCell ref="P53:R53"/>
    <mergeCell ref="C54:H54"/>
    <mergeCell ref="I54:O54"/>
    <mergeCell ref="P54:R54"/>
    <mergeCell ref="C51:H51"/>
    <mergeCell ref="I51:O51"/>
    <mergeCell ref="P51:R51"/>
    <mergeCell ref="C52:H52"/>
    <mergeCell ref="I52:O52"/>
    <mergeCell ref="P52:R52"/>
  </mergeCells>
  <pageMargins left="0.75" right="0.75" top="1" bottom="1" header="0.5" footer="0.5"/>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sheetPr>
  <dimension ref="B2:AR68"/>
  <sheetViews>
    <sheetView topLeftCell="B23" zoomScaleNormal="100" zoomScalePageLayoutView="125" workbookViewId="0">
      <selection activeCell="AK18" sqref="AK18"/>
    </sheetView>
  </sheetViews>
  <sheetFormatPr defaultColWidth="3.09765625" defaultRowHeight="15.6" x14ac:dyDescent="0.3"/>
  <cols>
    <col min="1" max="1" width="6.59765625" customWidth="1"/>
    <col min="9" max="9" width="7.8984375" bestFit="1" customWidth="1"/>
    <col min="30" max="30" width="3.8984375" customWidth="1"/>
    <col min="31" max="32" width="2.8984375" customWidth="1"/>
    <col min="33" max="33" width="3.5" customWidth="1"/>
    <col min="34" max="34" width="2.59765625" customWidth="1"/>
    <col min="35" max="35" width="2.3984375" customWidth="1"/>
    <col min="36" max="36" width="4.3984375" customWidth="1"/>
    <col min="37" max="37" width="2.59765625" customWidth="1"/>
    <col min="38" max="38" width="2.3984375" customWidth="1"/>
    <col min="40" max="40" width="2.59765625" customWidth="1"/>
    <col min="41" max="41" width="2.5" customWidth="1"/>
    <col min="44" max="44" width="2.3984375" customWidth="1"/>
  </cols>
  <sheetData>
    <row r="2" spans="2:44" x14ac:dyDescent="0.3">
      <c r="E2" t="s">
        <v>567</v>
      </c>
    </row>
    <row r="3" spans="2:44" x14ac:dyDescent="0.3">
      <c r="E3" t="s">
        <v>568</v>
      </c>
    </row>
    <row r="5" spans="2:44" x14ac:dyDescent="0.3">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row>
    <row r="6" spans="2:44" x14ac:dyDescent="0.3">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row>
    <row r="7" spans="2:44" ht="12.9" customHeight="1" x14ac:dyDescent="0.3">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row>
    <row r="8" spans="2:44" s="16" customFormat="1" x14ac:dyDescent="0.3">
      <c r="B8" s="164"/>
      <c r="C8" s="164"/>
      <c r="D8" s="164"/>
      <c r="E8" s="164"/>
      <c r="F8" s="164"/>
      <c r="G8" s="622"/>
      <c r="H8" s="622"/>
      <c r="I8" s="622"/>
      <c r="J8" s="622"/>
      <c r="K8" s="622"/>
      <c r="L8" s="622"/>
      <c r="M8" s="622"/>
      <c r="N8" s="622"/>
      <c r="O8" s="622"/>
      <c r="P8" s="622"/>
      <c r="Q8" s="622"/>
      <c r="R8" s="21"/>
      <c r="T8" s="20"/>
      <c r="U8" s="20"/>
      <c r="V8" s="622"/>
      <c r="W8" s="622"/>
      <c r="X8" s="622"/>
      <c r="Y8" s="622"/>
      <c r="Z8" s="622"/>
      <c r="AA8" s="622"/>
      <c r="AB8" s="622"/>
      <c r="AC8" s="622"/>
      <c r="AE8" s="20"/>
      <c r="AF8" s="20"/>
      <c r="AG8" s="622"/>
      <c r="AH8" s="622"/>
      <c r="AJ8" s="20"/>
      <c r="AK8" s="20"/>
      <c r="AL8" s="20"/>
      <c r="AM8" s="622"/>
      <c r="AN8" s="622"/>
      <c r="AO8" s="622"/>
      <c r="AP8" s="622"/>
      <c r="AQ8" s="622"/>
      <c r="AR8" s="21"/>
    </row>
    <row r="9" spans="2:44" ht="0.9" customHeight="1" x14ac:dyDescent="0.3">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row>
    <row r="10" spans="2:44" x14ac:dyDescent="0.3">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row>
    <row r="11" spans="2:44" ht="22.5" customHeight="1" x14ac:dyDescent="0.3">
      <c r="B11" s="16"/>
      <c r="C11" s="16"/>
      <c r="D11" s="16"/>
      <c r="E11" s="16"/>
      <c r="F11" s="16"/>
      <c r="G11" s="16"/>
      <c r="H11" s="16"/>
      <c r="I11" s="623" t="str">
        <f>IF(ISTEXT('Cover Sheet'!C5),'Cover Sheet'!C5," ")</f>
        <v xml:space="preserve"> </v>
      </c>
      <c r="J11" s="623"/>
      <c r="K11" s="623"/>
      <c r="L11" s="623"/>
      <c r="M11" s="623"/>
      <c r="N11" s="623"/>
      <c r="O11" s="623"/>
      <c r="P11" s="623"/>
      <c r="Q11" s="623"/>
      <c r="R11" s="623"/>
      <c r="S11" s="623"/>
      <c r="T11" s="623"/>
      <c r="U11" s="623"/>
      <c r="V11" s="302"/>
      <c r="W11" s="302"/>
      <c r="X11" s="302"/>
      <c r="Y11" s="302"/>
      <c r="Z11" s="623" t="str">
        <f>IF(ISTEXT('Cover Sheet'!E7),'Cover Sheet'!E7," ")</f>
        <v xml:space="preserve"> </v>
      </c>
      <c r="AA11" s="623"/>
      <c r="AB11" s="623"/>
      <c r="AC11" s="623"/>
      <c r="AD11" s="623"/>
      <c r="AE11" s="623"/>
      <c r="AF11" s="623"/>
      <c r="AG11" s="303"/>
      <c r="AH11" s="303"/>
      <c r="AI11" s="623" t="str">
        <f>IF(ISTEXT('Cover Sheet'!F7),'Cover Sheet'!F7," ")</f>
        <v xml:space="preserve"> </v>
      </c>
      <c r="AJ11" s="623"/>
      <c r="AK11" s="303"/>
      <c r="AL11" s="623" t="str">
        <f>IF(ISNUMBER('Cover Sheet'!G7),'Cover Sheet'!G7," ")</f>
        <v xml:space="preserve"> </v>
      </c>
      <c r="AM11" s="623"/>
      <c r="AN11" s="623"/>
      <c r="AO11" s="623"/>
      <c r="AP11" s="16"/>
      <c r="AQ11" s="16"/>
      <c r="AR11" s="16"/>
    </row>
    <row r="12" spans="2:44" x14ac:dyDescent="0.3">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row>
    <row r="13" spans="2:44" x14ac:dyDescent="0.3">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row>
    <row r="14" spans="2:44" ht="18.899999999999999" customHeight="1" x14ac:dyDescent="0.3">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row>
    <row r="15" spans="2:44" ht="2.1" customHeight="1" x14ac:dyDescent="0.3">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row>
    <row r="16" spans="2:44" ht="27.9" customHeight="1" x14ac:dyDescent="0.3">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622"/>
      <c r="AH16" s="622"/>
      <c r="AI16" s="622"/>
      <c r="AJ16" s="622"/>
      <c r="AK16" s="622"/>
      <c r="AL16" s="622"/>
      <c r="AM16" s="622"/>
      <c r="AN16" s="622"/>
      <c r="AO16" s="622"/>
      <c r="AP16" s="622"/>
      <c r="AQ16" s="622"/>
      <c r="AR16" s="622"/>
    </row>
    <row r="17" spans="2:44" ht="28.5" customHeight="1" x14ac:dyDescent="0.3">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622"/>
      <c r="AH17" s="622"/>
      <c r="AI17" s="622"/>
      <c r="AJ17" s="622"/>
      <c r="AK17" s="622"/>
      <c r="AL17" s="622"/>
      <c r="AM17" s="622"/>
      <c r="AN17" s="622"/>
      <c r="AO17" s="622"/>
      <c r="AP17" s="622"/>
      <c r="AQ17" s="622"/>
      <c r="AR17" s="622"/>
    </row>
    <row r="18" spans="2:44" ht="15.75" customHeight="1" x14ac:dyDescent="0.3">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622"/>
      <c r="AH18" s="622"/>
      <c r="AI18" s="622"/>
      <c r="AK18" s="303" t="s">
        <v>502</v>
      </c>
      <c r="AL18" s="303"/>
      <c r="AM18" s="622"/>
      <c r="AN18" s="622"/>
      <c r="AO18" s="622"/>
      <c r="AP18" s="622"/>
      <c r="AQ18" s="622"/>
      <c r="AR18" s="622"/>
    </row>
    <row r="19" spans="2:44" ht="21.75" customHeight="1" x14ac:dyDescent="0.3">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622"/>
      <c r="AH19" s="622"/>
      <c r="AI19" s="622"/>
      <c r="AJ19" s="622"/>
      <c r="AK19" s="622"/>
      <c r="AL19" s="622"/>
      <c r="AM19" s="622"/>
      <c r="AN19" s="622"/>
      <c r="AO19" s="622"/>
    </row>
    <row r="20" spans="2:44" ht="17.25" customHeight="1" x14ac:dyDescent="0.3">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622"/>
      <c r="AH20" s="622"/>
      <c r="AI20" s="622"/>
      <c r="AJ20" s="622"/>
      <c r="AK20" s="622"/>
      <c r="AL20" s="622"/>
      <c r="AM20" s="622"/>
      <c r="AN20" s="622"/>
      <c r="AO20" s="622"/>
    </row>
    <row r="21" spans="2:44" ht="11.25" customHeight="1" x14ac:dyDescent="0.3">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622"/>
      <c r="AH21" s="622"/>
      <c r="AI21" s="622"/>
      <c r="AJ21" s="622"/>
      <c r="AK21" s="622"/>
      <c r="AL21" s="622"/>
      <c r="AM21" s="622"/>
      <c r="AN21" s="622"/>
      <c r="AO21" s="622"/>
    </row>
    <row r="22" spans="2:44" ht="15.75" customHeight="1" x14ac:dyDescent="0.3">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622"/>
      <c r="AH22" s="622"/>
      <c r="AI22" s="622"/>
      <c r="AJ22" s="622"/>
      <c r="AK22" s="622"/>
      <c r="AL22" s="622"/>
      <c r="AM22" s="622"/>
      <c r="AN22" s="622"/>
      <c r="AO22" s="622"/>
    </row>
    <row r="23" spans="2:44" ht="12" customHeight="1" x14ac:dyDescent="0.3">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622"/>
      <c r="AH23" s="622"/>
      <c r="AI23" s="622"/>
      <c r="AJ23" s="622"/>
      <c r="AK23" s="622"/>
      <c r="AL23" s="622"/>
      <c r="AM23" s="622"/>
      <c r="AN23" s="622"/>
      <c r="AO23" s="622"/>
    </row>
    <row r="24" spans="2:44" ht="15" customHeight="1" x14ac:dyDescent="0.3">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622"/>
      <c r="AH24" s="622"/>
      <c r="AI24" s="622"/>
      <c r="AJ24" s="622"/>
      <c r="AK24" s="622"/>
      <c r="AL24" s="622"/>
      <c r="AM24" s="622"/>
      <c r="AN24" s="622"/>
      <c r="AO24" s="622"/>
    </row>
    <row r="25" spans="2:44" ht="9.75" customHeight="1" x14ac:dyDescent="0.3">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622"/>
      <c r="AH25" s="622"/>
      <c r="AI25" s="622"/>
      <c r="AJ25" s="622"/>
      <c r="AK25" s="622"/>
      <c r="AL25" s="622"/>
      <c r="AM25" s="622"/>
      <c r="AN25" s="622"/>
      <c r="AO25" s="622"/>
    </row>
    <row r="26" spans="2:44" ht="12" customHeight="1" x14ac:dyDescent="0.3">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622"/>
      <c r="AH26" s="622"/>
      <c r="AI26" s="622"/>
      <c r="AJ26" s="622"/>
      <c r="AK26" s="622"/>
      <c r="AL26" s="622"/>
      <c r="AM26" s="622"/>
      <c r="AN26" s="622"/>
      <c r="AO26" s="622"/>
    </row>
    <row r="27" spans="2:44" ht="13.5" customHeight="1" x14ac:dyDescent="0.3">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622"/>
      <c r="AH27" s="622"/>
      <c r="AI27" s="622"/>
      <c r="AJ27" s="622"/>
      <c r="AK27" s="622"/>
      <c r="AL27" s="622"/>
      <c r="AM27" s="622"/>
      <c r="AN27" s="622"/>
      <c r="AO27" s="622"/>
    </row>
    <row r="28" spans="2:44" ht="15" customHeight="1" x14ac:dyDescent="0.3">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622"/>
      <c r="AH28" s="622"/>
      <c r="AI28" s="622"/>
      <c r="AJ28" s="622"/>
      <c r="AK28" s="622"/>
      <c r="AL28" s="622"/>
      <c r="AM28" s="622"/>
      <c r="AN28" s="622"/>
      <c r="AO28" s="622"/>
    </row>
    <row r="29" spans="2:44" ht="17.25" customHeight="1" x14ac:dyDescent="0.3">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622"/>
      <c r="AH29" s="622"/>
      <c r="AI29" s="622"/>
      <c r="AJ29" s="622"/>
      <c r="AK29" s="622"/>
      <c r="AL29" s="622"/>
      <c r="AM29" s="622"/>
      <c r="AN29" s="622"/>
      <c r="AO29" s="622"/>
    </row>
    <row r="30" spans="2:44" ht="15" customHeight="1" x14ac:dyDescent="0.3">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622"/>
      <c r="AH30" s="622"/>
      <c r="AI30" s="622"/>
      <c r="AJ30" s="622"/>
      <c r="AK30" s="622"/>
      <c r="AL30" s="622"/>
      <c r="AM30" s="622"/>
      <c r="AN30" s="622"/>
      <c r="AO30" s="622"/>
    </row>
    <row r="31" spans="2:44" ht="21" customHeight="1" x14ac:dyDescent="0.3">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622"/>
      <c r="AH31" s="622"/>
      <c r="AI31" s="622"/>
      <c r="AJ31" s="622"/>
      <c r="AK31" s="622"/>
      <c r="AL31" s="622"/>
      <c r="AM31" s="622"/>
      <c r="AN31" s="622"/>
      <c r="AO31" s="622"/>
    </row>
    <row r="32" spans="2:44" ht="16.5" customHeight="1" x14ac:dyDescent="0.3">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622"/>
      <c r="AH32" s="622"/>
      <c r="AI32" s="622"/>
      <c r="AJ32" s="622"/>
      <c r="AK32" s="622"/>
      <c r="AL32" s="622"/>
      <c r="AM32" s="622"/>
      <c r="AN32" s="622"/>
      <c r="AO32" s="622"/>
    </row>
    <row r="33" spans="2:44" ht="21.9" customHeight="1" x14ac:dyDescent="0.3">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622"/>
      <c r="AH33" s="622"/>
      <c r="AI33" s="622"/>
      <c r="AJ33" s="622"/>
      <c r="AK33" s="622"/>
      <c r="AL33" s="622"/>
      <c r="AM33" s="622"/>
      <c r="AN33" s="622"/>
      <c r="AO33" s="622"/>
    </row>
    <row r="34" spans="2:44" ht="15" customHeight="1" x14ac:dyDescent="0.3">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622"/>
      <c r="AH34" s="622"/>
      <c r="AI34" s="622"/>
      <c r="AJ34" s="622"/>
      <c r="AK34" s="622"/>
      <c r="AL34" s="622"/>
      <c r="AM34" s="622"/>
      <c r="AN34" s="622"/>
      <c r="AO34" s="622"/>
    </row>
    <row r="35" spans="2:44" ht="14.25" customHeight="1" x14ac:dyDescent="0.3">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622"/>
      <c r="AH35" s="622"/>
      <c r="AI35" s="622"/>
      <c r="AJ35" s="622"/>
      <c r="AK35" s="622"/>
      <c r="AL35" s="622"/>
      <c r="AM35" s="622"/>
      <c r="AN35" s="622"/>
      <c r="AO35" s="622"/>
    </row>
    <row r="36" spans="2:44" ht="14.25" customHeight="1" x14ac:dyDescent="0.3">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622"/>
      <c r="AH36" s="622"/>
      <c r="AI36" s="622"/>
      <c r="AJ36" s="622"/>
      <c r="AK36" s="622"/>
      <c r="AL36" s="622"/>
      <c r="AM36" s="622"/>
      <c r="AN36" s="622"/>
      <c r="AO36" s="622"/>
    </row>
    <row r="37" spans="2:44" ht="21" hidden="1" customHeight="1" x14ac:dyDescent="0.3">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622"/>
      <c r="AH37" s="622"/>
      <c r="AI37" s="622"/>
      <c r="AJ37" s="622"/>
      <c r="AK37" s="622"/>
      <c r="AL37" s="622"/>
      <c r="AM37" s="622"/>
      <c r="AN37" s="622"/>
      <c r="AO37" s="622"/>
    </row>
    <row r="38" spans="2:44" ht="13.5" customHeight="1" x14ac:dyDescent="0.3">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622"/>
      <c r="AH38" s="622"/>
      <c r="AI38" s="622"/>
      <c r="AJ38" s="622"/>
      <c r="AK38" s="622"/>
      <c r="AL38" s="622"/>
      <c r="AM38" s="622"/>
      <c r="AN38" s="622"/>
      <c r="AO38" s="622"/>
    </row>
    <row r="39" spans="2:44" ht="15" customHeight="1" x14ac:dyDescent="0.3">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622"/>
      <c r="AH39" s="622"/>
      <c r="AI39" s="622"/>
      <c r="AJ39" s="622"/>
      <c r="AK39" s="622"/>
      <c r="AL39" s="622"/>
      <c r="AM39" s="622"/>
      <c r="AN39" s="622"/>
      <c r="AO39" s="622"/>
    </row>
    <row r="40" spans="2:44" ht="15.75" customHeight="1" x14ac:dyDescent="0.3">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622"/>
      <c r="AH40" s="622"/>
      <c r="AI40" s="622"/>
      <c r="AJ40" s="622"/>
      <c r="AK40" s="622"/>
      <c r="AL40" s="622"/>
      <c r="AM40" s="622"/>
      <c r="AN40" s="622"/>
      <c r="AO40" s="622"/>
    </row>
    <row r="41" spans="2:44" ht="15" customHeight="1" x14ac:dyDescent="0.3">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row>
    <row r="42" spans="2:44" ht="18" customHeight="1" x14ac:dyDescent="0.3">
      <c r="B42" s="431"/>
      <c r="C42" s="431"/>
      <c r="D42" s="431"/>
      <c r="E42" s="431"/>
      <c r="F42" s="431"/>
      <c r="G42" s="431"/>
      <c r="H42" s="622"/>
      <c r="I42" s="622"/>
      <c r="J42" s="622"/>
      <c r="K42" s="622"/>
      <c r="L42" s="622"/>
      <c r="M42" s="622"/>
      <c r="N42" s="622"/>
      <c r="O42" s="622"/>
      <c r="P42" s="622"/>
      <c r="Q42" s="622"/>
      <c r="R42" s="622"/>
      <c r="S42" s="622"/>
      <c r="T42" s="622"/>
      <c r="U42" s="622"/>
      <c r="V42" s="622"/>
      <c r="W42" s="622"/>
      <c r="X42" s="622"/>
      <c r="Y42" s="622"/>
      <c r="Z42" s="622"/>
      <c r="AA42" s="622"/>
      <c r="AB42" s="622"/>
      <c r="AC42" s="622"/>
      <c r="AD42" s="622"/>
      <c r="AE42" s="622"/>
      <c r="AF42" s="622"/>
      <c r="AG42" s="622"/>
      <c r="AH42" s="622"/>
      <c r="AI42" s="622"/>
      <c r="AJ42" s="622"/>
      <c r="AK42" s="622"/>
      <c r="AL42" s="622"/>
      <c r="AM42" s="622"/>
      <c r="AN42" s="622"/>
      <c r="AO42" s="622"/>
      <c r="AP42" s="622"/>
      <c r="AQ42" s="622"/>
      <c r="AR42" s="622"/>
    </row>
    <row r="43" spans="2:44" ht="15" customHeight="1" x14ac:dyDescent="0.3">
      <c r="B43" s="16"/>
      <c r="C43" s="16"/>
      <c r="D43" s="16"/>
      <c r="E43" s="16"/>
      <c r="F43" s="301"/>
      <c r="G43" s="301"/>
      <c r="H43" s="622"/>
      <c r="I43" s="622"/>
      <c r="J43" s="622"/>
      <c r="K43" s="622"/>
      <c r="L43" s="622"/>
      <c r="M43" s="622"/>
      <c r="N43" s="622"/>
      <c r="O43" s="622"/>
      <c r="P43" s="622"/>
      <c r="Q43" s="622"/>
      <c r="R43" s="622"/>
      <c r="S43" s="301"/>
      <c r="T43" s="301"/>
      <c r="U43" s="301"/>
      <c r="V43" s="301"/>
      <c r="W43" s="301"/>
      <c r="X43" s="301"/>
      <c r="Y43" s="301"/>
      <c r="Z43" s="301"/>
      <c r="AA43" s="301"/>
      <c r="AB43" s="301"/>
      <c r="AC43" s="301"/>
      <c r="AD43" s="622"/>
      <c r="AE43" s="622"/>
      <c r="AF43" s="622"/>
      <c r="AG43" s="622"/>
      <c r="AH43" s="301"/>
      <c r="AI43" s="301"/>
      <c r="AJ43" s="301"/>
      <c r="AK43" s="301"/>
      <c r="AL43" s="301"/>
      <c r="AM43" s="301"/>
      <c r="AN43" s="622"/>
      <c r="AO43" s="622"/>
      <c r="AP43" s="622"/>
      <c r="AQ43" s="622"/>
      <c r="AR43" s="622"/>
    </row>
    <row r="44" spans="2:44" ht="9" customHeight="1" x14ac:dyDescent="0.3">
      <c r="B44" s="431"/>
      <c r="C44" s="431"/>
      <c r="D44" s="431"/>
      <c r="E44" s="431"/>
      <c r="F44" s="431"/>
      <c r="G44" s="431"/>
      <c r="H44" s="622"/>
      <c r="I44" s="622"/>
      <c r="J44" s="622"/>
      <c r="K44" s="622"/>
      <c r="L44" s="622"/>
      <c r="M44" s="622"/>
      <c r="N44" s="622"/>
      <c r="O44" s="622"/>
      <c r="P44" s="622"/>
      <c r="Q44" s="622"/>
      <c r="R44" s="622"/>
      <c r="S44" s="622"/>
      <c r="T44" s="622"/>
      <c r="U44" s="622"/>
      <c r="V44" s="622"/>
      <c r="W44" s="622"/>
      <c r="X44" s="622"/>
      <c r="Y44" s="622"/>
      <c r="Z44" s="622"/>
      <c r="AA44" s="622"/>
      <c r="AB44" s="622"/>
      <c r="AC44" s="622"/>
      <c r="AD44" s="622"/>
      <c r="AE44" s="622"/>
      <c r="AF44" s="622"/>
      <c r="AG44" s="622"/>
      <c r="AH44" s="622"/>
      <c r="AI44" s="622"/>
      <c r="AJ44" s="622"/>
      <c r="AK44" s="622"/>
      <c r="AL44" s="622"/>
      <c r="AM44" s="622"/>
      <c r="AN44" s="622"/>
      <c r="AO44" s="622"/>
      <c r="AP44" s="622"/>
      <c r="AQ44" s="622"/>
      <c r="AR44" s="622"/>
    </row>
    <row r="45" spans="2:44" x14ac:dyDescent="0.3">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row>
    <row r="46" spans="2:44" ht="11.25" customHeight="1" x14ac:dyDescent="0.3">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row>
    <row r="48" spans="2:44" ht="15" customHeight="1" x14ac:dyDescent="0.3"/>
    <row r="49" ht="13.5" customHeight="1" x14ac:dyDescent="0.3"/>
    <row r="51" ht="14.25" customHeight="1" x14ac:dyDescent="0.3"/>
    <row r="54" ht="9.75" customHeight="1" x14ac:dyDescent="0.3"/>
    <row r="55" ht="16.5" customHeight="1" x14ac:dyDescent="0.3"/>
    <row r="57" ht="10.5" customHeight="1" x14ac:dyDescent="0.3"/>
    <row r="58" ht="15" customHeight="1" x14ac:dyDescent="0.3"/>
    <row r="59" ht="20.25" customHeight="1" x14ac:dyDescent="0.3"/>
    <row r="60" ht="6.75" customHeight="1" x14ac:dyDescent="0.3"/>
    <row r="62" ht="4.5" customHeight="1" x14ac:dyDescent="0.3"/>
    <row r="63" ht="14.25" customHeight="1" x14ac:dyDescent="0.3"/>
    <row r="64" ht="15" customHeight="1" x14ac:dyDescent="0.3"/>
    <row r="65" spans="9:41" ht="20.25" customHeight="1" x14ac:dyDescent="0.35">
      <c r="I65" s="22" t="str">
        <f>IF(ISTEXT('Cover Sheet'!I5),'Cover Sheet'!I5,"")</f>
        <v/>
      </c>
      <c r="J65" s="22"/>
      <c r="K65" s="22"/>
      <c r="L65" s="22"/>
      <c r="M65" s="22"/>
      <c r="N65" s="22"/>
      <c r="O65" s="22"/>
      <c r="P65" s="22"/>
      <c r="Q65" s="22"/>
      <c r="R65" s="22"/>
      <c r="S65" s="22"/>
      <c r="T65" s="22"/>
      <c r="U65" s="22"/>
      <c r="V65" s="22"/>
      <c r="W65" s="22"/>
      <c r="X65" s="22"/>
      <c r="Y65" s="22"/>
      <c r="Z65" s="22"/>
      <c r="AA65" s="22" t="str">
        <f>IF(ISTEXT('Cover Sheet'!J7),'Cover Sheet'!J7,"")</f>
        <v/>
      </c>
    </row>
    <row r="66" spans="9:41" ht="30" customHeight="1" x14ac:dyDescent="0.35">
      <c r="I66" s="22" t="str">
        <f>IF(ISTEXT('Cover Sheet'!H5),'Cover Sheet'!H5,"")</f>
        <v/>
      </c>
      <c r="J66" s="22"/>
      <c r="K66" s="22"/>
      <c r="L66" s="22"/>
      <c r="M66" s="22"/>
      <c r="N66" s="22"/>
      <c r="O66" s="22"/>
      <c r="P66" s="22"/>
      <c r="Q66" s="22"/>
      <c r="R66" s="22"/>
      <c r="S66" s="22"/>
      <c r="T66" s="22"/>
      <c r="U66" s="22"/>
      <c r="V66" s="22"/>
      <c r="W66" s="22"/>
      <c r="X66" s="22"/>
      <c r="Y66" s="22"/>
      <c r="Z66" s="22"/>
      <c r="AA66" s="22" t="str">
        <f>IF(ISTEXT('Cover Sheet'!K7),'Cover Sheet'!K7,"")</f>
        <v/>
      </c>
    </row>
    <row r="67" spans="9:41" ht="32.25" customHeight="1" x14ac:dyDescent="0.35">
      <c r="Q67" s="625">
        <f ca="1">TODAY()</f>
        <v>43514</v>
      </c>
      <c r="R67" s="625"/>
      <c r="S67" s="625"/>
      <c r="T67" s="625"/>
      <c r="U67" s="625"/>
      <c r="V67" s="625"/>
      <c r="AJ67" s="624">
        <f ca="1">TODAY()</f>
        <v>43514</v>
      </c>
      <c r="AK67" s="624"/>
      <c r="AL67" s="624"/>
      <c r="AM67" s="624"/>
      <c r="AN67" s="624"/>
      <c r="AO67" s="624"/>
    </row>
    <row r="68" spans="9:41" ht="17.25" customHeight="1" x14ac:dyDescent="0.3"/>
  </sheetData>
  <mergeCells count="102">
    <mergeCell ref="AJ67:AO67"/>
    <mergeCell ref="Q67:V67"/>
    <mergeCell ref="AN42:AR42"/>
    <mergeCell ref="AN43:AR43"/>
    <mergeCell ref="AN44:AR44"/>
    <mergeCell ref="B44:G44"/>
    <mergeCell ref="S44:AC44"/>
    <mergeCell ref="AH44:AM44"/>
    <mergeCell ref="AH42:AM42"/>
    <mergeCell ref="S42:AC42"/>
    <mergeCell ref="B42:G42"/>
    <mergeCell ref="AD42:AG42"/>
    <mergeCell ref="H42:R42"/>
    <mergeCell ref="H43:R43"/>
    <mergeCell ref="H44:R44"/>
    <mergeCell ref="AD43:AG43"/>
    <mergeCell ref="AD44:AG44"/>
    <mergeCell ref="AG39:AI39"/>
    <mergeCell ref="AJ39:AL39"/>
    <mergeCell ref="AM39:AO39"/>
    <mergeCell ref="AG40:AI40"/>
    <mergeCell ref="AJ40:AL40"/>
    <mergeCell ref="AM40:AO40"/>
    <mergeCell ref="AG37:AI37"/>
    <mergeCell ref="AJ37:AL37"/>
    <mergeCell ref="AM37:AO37"/>
    <mergeCell ref="AG38:AI38"/>
    <mergeCell ref="AJ38:AL38"/>
    <mergeCell ref="AM38:AO38"/>
    <mergeCell ref="AG35:AI35"/>
    <mergeCell ref="AJ35:AL35"/>
    <mergeCell ref="AM35:AO35"/>
    <mergeCell ref="AG36:AI36"/>
    <mergeCell ref="AJ36:AL36"/>
    <mergeCell ref="AM36:AO36"/>
    <mergeCell ref="AG33:AI33"/>
    <mergeCell ref="AJ33:AL33"/>
    <mergeCell ref="AM33:AO33"/>
    <mergeCell ref="AG34:AI34"/>
    <mergeCell ref="AJ34:AL34"/>
    <mergeCell ref="AM34:AO34"/>
    <mergeCell ref="AG31:AI31"/>
    <mergeCell ref="AJ31:AL31"/>
    <mergeCell ref="AM31:AO31"/>
    <mergeCell ref="AG32:AI32"/>
    <mergeCell ref="AJ32:AL32"/>
    <mergeCell ref="AM32:AO32"/>
    <mergeCell ref="AG29:AI29"/>
    <mergeCell ref="AJ29:AL29"/>
    <mergeCell ref="AM29:AO29"/>
    <mergeCell ref="AG30:AI30"/>
    <mergeCell ref="AJ30:AL30"/>
    <mergeCell ref="AM30:AO30"/>
    <mergeCell ref="AG27:AI27"/>
    <mergeCell ref="AJ27:AL27"/>
    <mergeCell ref="AM27:AO27"/>
    <mergeCell ref="AG28:AI28"/>
    <mergeCell ref="AJ28:AL28"/>
    <mergeCell ref="AM28:AO28"/>
    <mergeCell ref="AG25:AI25"/>
    <mergeCell ref="AJ25:AL25"/>
    <mergeCell ref="AM25:AO25"/>
    <mergeCell ref="AG26:AI26"/>
    <mergeCell ref="AJ26:AL26"/>
    <mergeCell ref="AM26:AO26"/>
    <mergeCell ref="AM18:AO18"/>
    <mergeCell ref="AG23:AI23"/>
    <mergeCell ref="AJ23:AL23"/>
    <mergeCell ref="AM23:AO23"/>
    <mergeCell ref="AG24:AI24"/>
    <mergeCell ref="AJ24:AL24"/>
    <mergeCell ref="AM24:AO24"/>
    <mergeCell ref="AG21:AI21"/>
    <mergeCell ref="AJ21:AL21"/>
    <mergeCell ref="AM21:AO21"/>
    <mergeCell ref="AG22:AI22"/>
    <mergeCell ref="AJ22:AL22"/>
    <mergeCell ref="AM22:AO22"/>
    <mergeCell ref="AP18:AR18"/>
    <mergeCell ref="AG19:AI19"/>
    <mergeCell ref="AJ19:AL19"/>
    <mergeCell ref="AM19:AO19"/>
    <mergeCell ref="AG20:AI20"/>
    <mergeCell ref="AJ20:AL20"/>
    <mergeCell ref="AM20:AO20"/>
    <mergeCell ref="G8:Q8"/>
    <mergeCell ref="V8:AC8"/>
    <mergeCell ref="AG8:AH8"/>
    <mergeCell ref="AM8:AQ8"/>
    <mergeCell ref="AG16:AI16"/>
    <mergeCell ref="AJ16:AL16"/>
    <mergeCell ref="AM16:AO16"/>
    <mergeCell ref="AP16:AR16"/>
    <mergeCell ref="I11:U11"/>
    <mergeCell ref="Z11:AF11"/>
    <mergeCell ref="AI11:AJ11"/>
    <mergeCell ref="AL11:AO11"/>
    <mergeCell ref="AG17:AI17"/>
    <mergeCell ref="AJ17:AL17"/>
    <mergeCell ref="AM17:AO17"/>
    <mergeCell ref="AP17:AR17"/>
    <mergeCell ref="AG18:AI18"/>
  </mergeCells>
  <phoneticPr fontId="5" type="noConversion"/>
  <pageMargins left="0.75" right="0.75" top="1" bottom="1" header="0.5" footer="0.5"/>
  <pageSetup scale="56" orientation="portrait" horizontalDpi="4294967292" verticalDpi="4294967292" r:id="rId1"/>
  <colBreaks count="1" manualBreakCount="1">
    <brk id="44" max="1048575" man="1"/>
  </colBreaks>
  <drawing r:id="rId2"/>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15CB44A5-F6F7-4D4E-B911-CC705227FA08}">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 Sheet</vt:lpstr>
      <vt:lpstr>Building Envelope</vt:lpstr>
      <vt:lpstr>Compartmentalization</vt:lpstr>
      <vt:lpstr>Ventilation</vt:lpstr>
      <vt:lpstr>Heat + Cool</vt:lpstr>
      <vt:lpstr>Hot Water</vt:lpstr>
      <vt:lpstr>Lighting &amp; Electric Loads</vt:lpstr>
      <vt:lpstr>IAQ</vt:lpstr>
      <vt:lpstr>IAQ!Print_Area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Lisa</cp:lastModifiedBy>
  <cp:lastPrinted>2019-02-12T16:02:27Z</cp:lastPrinted>
  <dcterms:created xsi:type="dcterms:W3CDTF">2013-06-27T00:10:55Z</dcterms:created>
  <dcterms:modified xsi:type="dcterms:W3CDTF">2019-02-18T17:22:13Z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{15CB44A5-F6F7-4D4E-B911-CC705227FA08}</vt:lpwstr>
  </property>
</Properties>
</file>